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Pepe\Desktop\"/>
    </mc:Choice>
  </mc:AlternateContent>
  <xr:revisionPtr revIDLastSave="0" documentId="13_ncr:1_{5888F0C8-CE46-40AC-AF86-A0D7349869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1" l="1"/>
  <c r="D52" i="1" s="1"/>
  <c r="AL30" i="1"/>
  <c r="AL29" i="1"/>
  <c r="AL28" i="1"/>
  <c r="AL27" i="1"/>
  <c r="D64" i="1"/>
  <c r="D56" i="1"/>
  <c r="D48" i="1"/>
  <c r="D46" i="1"/>
  <c r="Q38" i="1"/>
  <c r="D40" i="1" s="1"/>
  <c r="O15" i="1"/>
  <c r="AH27" i="1" l="1"/>
  <c r="T35" i="1" s="1"/>
  <c r="Q35" i="1" s="1"/>
  <c r="D30" i="1" s="1"/>
  <c r="Q33" i="1"/>
  <c r="D22" i="1"/>
  <c r="D24" i="1" s="1"/>
  <c r="D54" i="1" s="1"/>
  <c r="D26" i="1"/>
  <c r="D27" i="1" s="1"/>
  <c r="D34" i="1" l="1"/>
  <c r="D32" i="1"/>
</calcChain>
</file>

<file path=xl/sharedStrings.xml><?xml version="1.0" encoding="utf-8"?>
<sst xmlns="http://schemas.openxmlformats.org/spreadsheetml/2006/main" count="100" uniqueCount="98">
  <si>
    <t>$ 1 a $ 393921</t>
  </si>
  <si>
    <t>$ 393922 a $ 510249</t>
  </si>
  <si>
    <t>WEB: www.gremialcolumbiaba.com.ar / FACEBOOK/  IG: gremialcolumbiaba</t>
  </si>
  <si>
    <t>$ 510250 a $ 612304</t>
  </si>
  <si>
    <t>PLANILLA CALCULO  PARITARIO 2023</t>
  </si>
  <si>
    <t>màs de $612305</t>
  </si>
  <si>
    <t>Desde/hasta</t>
  </si>
  <si>
    <t>Mayor a 8,75% y hasta 14,5%</t>
  </si>
  <si>
    <t xml:space="preserve">SOLO  COMPLETAR LOS CAMPOS COLOR </t>
  </si>
  <si>
    <t>RESULTADOS  EN COLOR</t>
  </si>
  <si>
    <t>$ 1 a $ 436310</t>
  </si>
  <si>
    <t>$ 436311 a $ 565157</t>
  </si>
  <si>
    <t>$ 565158 a $ 678194</t>
  </si>
  <si>
    <t>màs de $ 678195</t>
  </si>
  <si>
    <t xml:space="preserve"> COLOCAR  AQUÍ SUELDO  BRUTO SIN AGUINALDO</t>
  </si>
  <si>
    <t>TABLA  COEFICIENTES</t>
  </si>
  <si>
    <t>RAMA ADMINISTRATIVA- CATEGORIA</t>
  </si>
  <si>
    <t>COEFICIENTES</t>
  </si>
  <si>
    <t>$ 1 a $ 472341</t>
  </si>
  <si>
    <t>INICIAL</t>
  </si>
  <si>
    <t>OCTUBRE</t>
  </si>
  <si>
    <t>$ 472342 a $ 611829</t>
  </si>
  <si>
    <r>
      <rPr>
        <b/>
        <sz val="12"/>
        <color rgb="FF000000"/>
        <rFont val="Calibri"/>
      </rPr>
      <t xml:space="preserve"> SUELDO  BRUTO  DICIEMBRE </t>
    </r>
    <r>
      <rPr>
        <b/>
        <i/>
        <u/>
        <sz val="16"/>
        <color rgb="FF000000"/>
        <rFont val="Calibri"/>
      </rPr>
      <t>2022</t>
    </r>
  </si>
  <si>
    <t>1 AÑO</t>
  </si>
  <si>
    <t>$ 611830 a $ 734200</t>
  </si>
  <si>
    <t>2 AÑOS</t>
  </si>
  <si>
    <t>màs de $ 734201</t>
  </si>
  <si>
    <t>3 AÑOS</t>
  </si>
  <si>
    <t>4 AÑOS</t>
  </si>
  <si>
    <t>DICIEMBRE</t>
  </si>
  <si>
    <t>TOTAL</t>
  </si>
  <si>
    <t>$ 1 a $ 502620</t>
  </si>
  <si>
    <t>NUEVO  HABER DESDE JUNIO 2023</t>
  </si>
  <si>
    <t>5 AÑOS</t>
  </si>
  <si>
    <t>ABRIL JUNIO</t>
  </si>
  <si>
    <t>$ 502621 a $ 651049</t>
  </si>
  <si>
    <t>6 AÑOS</t>
  </si>
  <si>
    <t>$ 651050 a $ 781265</t>
  </si>
  <si>
    <t>PARTICIPACIÓN  EN GANANCIAS (NO  REMUNERATIVO)</t>
  </si>
  <si>
    <t>7 AÑOS</t>
  </si>
  <si>
    <t>màs de $ 781266</t>
  </si>
  <si>
    <t>NUEVO  HABER  DESDE JULIO 2023</t>
  </si>
  <si>
    <t>8 AÑOS</t>
  </si>
  <si>
    <t>JULIO AGOSTO</t>
  </si>
  <si>
    <t>9 AÑOS</t>
  </si>
  <si>
    <t>10 AÑOS</t>
  </si>
  <si>
    <t>NOVIEMBRE</t>
  </si>
  <si>
    <t>11 AÑOS</t>
  </si>
  <si>
    <t>COMPENSACIÓN POR IMPUESTO A LAS GANANCIAS</t>
  </si>
  <si>
    <t>12 AÑOS</t>
  </si>
  <si>
    <t>13 AÑOS</t>
  </si>
  <si>
    <t>14 AÑOS</t>
  </si>
  <si>
    <t>A COBRAR CON EL SUELDO DE MAYO</t>
  </si>
  <si>
    <t>15 AÑOS</t>
  </si>
  <si>
    <t>20 AÑOS</t>
  </si>
  <si>
    <t>INDICE SETIEMBRE</t>
  </si>
  <si>
    <t>A COBRAR CON EL SUELDO DE SETIEMBRE</t>
  </si>
  <si>
    <t>25 AÑOS</t>
  </si>
  <si>
    <t>30 AÑOS</t>
  </si>
  <si>
    <t>INDICE OCTUBRE</t>
  </si>
  <si>
    <t>35 AÑOS</t>
  </si>
  <si>
    <t>INDICE NOVIEMBRE</t>
  </si>
  <si>
    <t>CONECTIVIDAD</t>
  </si>
  <si>
    <t>2 JEFE DIV 3RA</t>
  </si>
  <si>
    <t>INGRESA LOS DIAS EN TELETRABAJO DEL MES</t>
  </si>
  <si>
    <t>2 JEFE DIV 2DA</t>
  </si>
  <si>
    <t>2 JEFE DIV 1RA</t>
  </si>
  <si>
    <t>MONTO A PERCIBIR</t>
  </si>
  <si>
    <t>JEFE DIV 3RA</t>
  </si>
  <si>
    <t>JEFE DIV 2DA</t>
  </si>
  <si>
    <t>JEFE DIV 1RA</t>
  </si>
  <si>
    <t>REMUNERACIÓN DESDE/HASTA ene-22 feb-22</t>
  </si>
  <si>
    <t>GUARDERIA</t>
  </si>
  <si>
    <t>2 JEFE DEP. DE 3RA</t>
  </si>
  <si>
    <t>CANTIDAD DE HIJ@S (45 DIAS A 6 AÑOS)</t>
  </si>
  <si>
    <t>2 JEFE DEP. DE 2DA</t>
  </si>
  <si>
    <t>2 JEFE DEP. DE 1RA</t>
  </si>
  <si>
    <t>MONTO  A PERCIBIR A PARTIR DE JUNIO</t>
  </si>
  <si>
    <t>JEFE DEP. 3RA</t>
  </si>
  <si>
    <t>JEFE DP. 2DA</t>
  </si>
  <si>
    <t>MONTO  A PERCIBIR A PARTIR DE JULIO</t>
  </si>
  <si>
    <t>JEFE DEP. 1RA</t>
  </si>
  <si>
    <t>JEFE PRINCIPAL DE DPTO</t>
  </si>
  <si>
    <t>SUB GTE DEPTAL. 3RA</t>
  </si>
  <si>
    <t xml:space="preserve">RETROACTIVOS A COBRAR EL 12-06 </t>
  </si>
  <si>
    <t>SUB GTE DEPTAL. 2DA</t>
  </si>
  <si>
    <t>$155.434 A $201.334 $13,076.10 $18,960.30</t>
  </si>
  <si>
    <t>RETROACTIVO BRUTO</t>
  </si>
  <si>
    <t>$201.335 A $241.602 $16,937.70 $24,559.70</t>
  </si>
  <si>
    <t>RETROACTIVO ROE</t>
  </si>
  <si>
    <t>RETROACTIVO  GUARDERÍA</t>
  </si>
  <si>
    <t>BONO DÍA DEL  BANCARIO</t>
  </si>
  <si>
    <t>INGRESAR AQUÍ EL  COEFICIENTE SEGÚN ANTIGÜEDAD O  CATEGORÍA DEL  LISTADO</t>
  </si>
  <si>
    <t>COEFICIENTE</t>
  </si>
  <si>
    <r>
      <t>*</t>
    </r>
    <r>
      <rPr>
        <b/>
        <u/>
        <sz val="19"/>
        <color rgb="FFFF0000"/>
        <rFont val="Calibri"/>
        <family val="2"/>
      </rPr>
      <t>ACLARACIÓN  IMPORTANTE</t>
    </r>
    <r>
      <rPr>
        <b/>
        <sz val="19"/>
        <color rgb="FFFF0000"/>
        <rFont val="Calibri"/>
        <family val="2"/>
      </rPr>
      <t>: ESTOS CÁLCULOS SON APROXIMADOS  Y  LOS  IMPORTES BRUTOS SIN  DESCUENTOS. En la segunda quincena de AGOSTO habrá una revisión  para realizar ajustes, si fueran necesarios, respecto a la inflación.</t>
    </r>
  </si>
  <si>
    <t>RESULTADO BONO DÍA DEL  BANCARIO 2023</t>
  </si>
  <si>
    <r>
      <t xml:space="preserve"> SUELDO  BRUTO  DICIEMBRE </t>
    </r>
    <r>
      <rPr>
        <b/>
        <i/>
        <u/>
        <sz val="12"/>
        <color rgb="FF000000"/>
        <rFont val="Calibri"/>
        <family val="2"/>
      </rPr>
      <t>2022 (CON EL 0.7%)</t>
    </r>
  </si>
  <si>
    <t>PARTICIPACIÓN  EN GANANCIAS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</si>
</sst>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"/>
    <numFmt numFmtId="165" formatCode="[$$-2C0A]\ #,##0.00;[Red][$$-2C0A]\ #,##0.00"/>
    <numFmt numFmtId="166" formatCode="#,##0;[Red]#,##0"/>
    <numFmt numFmtId="167" formatCode="&quot;$&quot;\ #,##0.00"/>
  </numFmts>
  <fonts count="35" x14ac:knownFonts="1">
    <font>
      <sz val="11"/>
      <name val="Calibri"/>
      <scheme val="minor"/>
    </font>
    <font>
      <sz val="11"/>
      <name val="Calibri"/>
    </font>
    <font>
      <b/>
      <sz val="12"/>
      <color rgb="FF000000"/>
      <name val="Calibri"/>
    </font>
    <font>
      <sz val="12"/>
      <color rgb="FF000000"/>
      <name val="Calibri"/>
    </font>
    <font>
      <u/>
      <sz val="18"/>
      <color rgb="FF0000FF"/>
      <name val="Calibri"/>
    </font>
    <font>
      <sz val="11"/>
      <name val="Calibri"/>
    </font>
    <font>
      <b/>
      <u/>
      <sz val="20"/>
      <color rgb="FF000000"/>
      <name val="Calibri"/>
    </font>
    <font>
      <b/>
      <u/>
      <sz val="16"/>
      <color rgb="FF000000"/>
      <name val="Calibri"/>
    </font>
    <font>
      <b/>
      <i/>
      <u/>
      <sz val="20"/>
      <color rgb="FF000000"/>
      <name val="Calibri"/>
    </font>
    <font>
      <b/>
      <sz val="12"/>
      <color rgb="FFFFFFFF"/>
      <name val="Arial"/>
    </font>
    <font>
      <b/>
      <u/>
      <sz val="16"/>
      <color rgb="FF000000"/>
      <name val="Calibri"/>
    </font>
    <font>
      <sz val="11"/>
      <color rgb="FFE3099A"/>
      <name val="Calibri"/>
    </font>
    <font>
      <b/>
      <u/>
      <sz val="18"/>
      <color rgb="FF000000"/>
      <name val="Calibri"/>
    </font>
    <font>
      <sz val="11"/>
      <color rgb="FF23AE02"/>
      <name val="Calibri"/>
    </font>
    <font>
      <b/>
      <u/>
      <sz val="12"/>
      <color rgb="FF000000"/>
      <name val="Calibri"/>
    </font>
    <font>
      <b/>
      <sz val="14"/>
      <color rgb="FFFF0000"/>
      <name val="Calibri"/>
    </font>
    <font>
      <b/>
      <sz val="11"/>
      <color rgb="FFFF0000"/>
      <name val="Calibri"/>
    </font>
    <font>
      <b/>
      <sz val="11"/>
      <color rgb="FF000000"/>
      <name val="Calibri"/>
    </font>
    <font>
      <b/>
      <sz val="11"/>
      <name val="Calibri"/>
    </font>
    <font>
      <b/>
      <sz val="16"/>
      <color rgb="FFFF0000"/>
      <name val="Calibri"/>
    </font>
    <font>
      <b/>
      <sz val="14"/>
      <name val="Calibri"/>
    </font>
    <font>
      <b/>
      <sz val="14"/>
      <color rgb="FF000000"/>
      <name val="Calibri"/>
    </font>
    <font>
      <b/>
      <u/>
      <sz val="14"/>
      <color rgb="FFFF0000"/>
      <name val="Calibri"/>
    </font>
    <font>
      <b/>
      <u/>
      <sz val="14"/>
      <color rgb="FF000000"/>
      <name val="Calibri"/>
    </font>
    <font>
      <u/>
      <sz val="11"/>
      <color rgb="FF0000FF"/>
      <name val="Calibri"/>
    </font>
    <font>
      <b/>
      <i/>
      <u/>
      <sz val="16"/>
      <color rgb="FF000000"/>
      <name val="Calibri"/>
    </font>
    <font>
      <b/>
      <sz val="19"/>
      <color rgb="FFFF0000"/>
      <name val="Calibri"/>
      <family val="2"/>
    </font>
    <font>
      <b/>
      <u/>
      <sz val="19"/>
      <color rgb="FFFF0000"/>
      <name val="Calibri"/>
      <family val="2"/>
    </font>
    <font>
      <b/>
      <sz val="14"/>
      <color rgb="FFFF0000"/>
      <name val="Calibri"/>
      <family val="2"/>
    </font>
    <font>
      <b/>
      <sz val="11"/>
      <name val="Calibri"/>
      <family val="2"/>
    </font>
    <font>
      <b/>
      <sz val="12"/>
      <color rgb="FF000000"/>
      <name val="Calibri"/>
      <family val="2"/>
    </font>
    <font>
      <b/>
      <i/>
      <u/>
      <sz val="12"/>
      <color rgb="FF000000"/>
      <name val="Calibri"/>
      <family val="2"/>
    </font>
    <font>
      <sz val="12"/>
      <name val="Calibri"/>
      <family val="2"/>
    </font>
    <font>
      <b/>
      <sz val="18"/>
      <color rgb="FFFF0000"/>
      <name val="Calibri"/>
      <family val="2"/>
    </font>
    <font>
      <sz val="18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  <fill>
      <patternFill patternType="solid">
        <fgColor rgb="FF00B0F0"/>
        <bgColor rgb="FF00B0F0"/>
      </patternFill>
    </fill>
    <fill>
      <patternFill patternType="solid">
        <fgColor rgb="FF00FF00"/>
        <bgColor rgb="FF00FF00"/>
      </patternFill>
    </fill>
    <fill>
      <patternFill patternType="solid">
        <fgColor rgb="FFEBF2AA"/>
        <bgColor rgb="FFEBF2AA"/>
      </patternFill>
    </fill>
    <fill>
      <patternFill patternType="solid">
        <fgColor rgb="FFCCCCFF"/>
        <bgColor rgb="FFCCCCFF"/>
      </patternFill>
    </fill>
    <fill>
      <patternFill patternType="solid">
        <fgColor rgb="FFB6DDE8"/>
        <bgColor rgb="FFB6DDE8"/>
      </patternFill>
    </fill>
    <fill>
      <patternFill patternType="solid">
        <fgColor rgb="FFD8D8D8"/>
        <bgColor rgb="FFD8D8D8"/>
      </patternFill>
    </fill>
    <fill>
      <patternFill patternType="solid">
        <fgColor rgb="FFCCFFCC"/>
        <bgColor rgb="FFCC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00008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/>
    <xf numFmtId="0" fontId="24" fillId="0" borderId="0" xfId="0" applyFont="1"/>
    <xf numFmtId="0" fontId="1" fillId="0" borderId="0" xfId="0" applyFont="1"/>
    <xf numFmtId="0" fontId="0" fillId="0" borderId="0" xfId="0"/>
    <xf numFmtId="0" fontId="1" fillId="0" borderId="1" xfId="0" applyFont="1" applyFill="1" applyBorder="1"/>
    <xf numFmtId="0" fontId="0" fillId="0" borderId="3" xfId="0" applyBorder="1"/>
    <xf numFmtId="0" fontId="1" fillId="0" borderId="1" xfId="0" applyFont="1" applyBorder="1"/>
    <xf numFmtId="2" fontId="1" fillId="0" borderId="1" xfId="0" applyNumberFormat="1" applyFont="1" applyBorder="1"/>
    <xf numFmtId="0" fontId="0" fillId="0" borderId="1" xfId="0" applyBorder="1"/>
    <xf numFmtId="164" fontId="21" fillId="0" borderId="1" xfId="0" applyNumberFormat="1" applyFont="1" applyBorder="1" applyAlignment="1">
      <alignment vertical="center"/>
    </xf>
    <xf numFmtId="164" fontId="1" fillId="0" borderId="1" xfId="0" applyNumberFormat="1" applyFont="1" applyBorder="1"/>
    <xf numFmtId="167" fontId="1" fillId="0" borderId="1" xfId="0" applyNumberFormat="1" applyFont="1" applyBorder="1"/>
    <xf numFmtId="164" fontId="21" fillId="0" borderId="1" xfId="0" applyNumberFormat="1" applyFont="1" applyBorder="1" applyAlignment="1">
      <alignment horizontal="center" vertical="center"/>
    </xf>
    <xf numFmtId="0" fontId="0" fillId="0" borderId="8" xfId="0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10" borderId="3" xfId="0" applyFont="1" applyFill="1" applyBorder="1"/>
    <xf numFmtId="0" fontId="0" fillId="10" borderId="3" xfId="0" applyFill="1" applyBorder="1"/>
    <xf numFmtId="0" fontId="1" fillId="10" borderId="1" xfId="0" applyFont="1" applyFill="1" applyBorder="1"/>
    <xf numFmtId="2" fontId="1" fillId="10" borderId="1" xfId="0" applyNumberFormat="1" applyFont="1" applyFill="1" applyBorder="1"/>
    <xf numFmtId="0" fontId="0" fillId="10" borderId="1" xfId="0" applyFill="1" applyBorder="1"/>
    <xf numFmtId="0" fontId="7" fillId="10" borderId="1" xfId="0" applyFont="1" applyFill="1" applyBorder="1" applyAlignment="1">
      <alignment horizontal="center"/>
    </xf>
    <xf numFmtId="0" fontId="1" fillId="10" borderId="5" xfId="0" applyFont="1" applyFill="1" applyBorder="1"/>
    <xf numFmtId="0" fontId="1" fillId="10" borderId="7" xfId="0" applyFont="1" applyFill="1" applyBorder="1"/>
    <xf numFmtId="0" fontId="1" fillId="10" borderId="8" xfId="0" applyFont="1" applyFill="1" applyBorder="1"/>
    <xf numFmtId="0" fontId="0" fillId="10" borderId="8" xfId="0" applyFill="1" applyBorder="1"/>
    <xf numFmtId="0" fontId="14" fillId="10" borderId="1" xfId="0" applyFont="1" applyFill="1" applyBorder="1" applyAlignment="1">
      <alignment horizontal="center" vertical="center" shrinkToFit="1"/>
    </xf>
    <xf numFmtId="4" fontId="1" fillId="10" borderId="1" xfId="0" applyNumberFormat="1" applyFont="1" applyFill="1" applyBorder="1"/>
    <xf numFmtId="0" fontId="16" fillId="10" borderId="1" xfId="0" applyFont="1" applyFill="1" applyBorder="1" applyAlignment="1">
      <alignment vertical="center" wrapText="1"/>
    </xf>
    <xf numFmtId="0" fontId="23" fillId="10" borderId="1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vertical="center" wrapText="1"/>
    </xf>
    <xf numFmtId="0" fontId="5" fillId="10" borderId="1" xfId="0" applyFont="1" applyFill="1" applyBorder="1"/>
    <xf numFmtId="0" fontId="5" fillId="10" borderId="1" xfId="0" applyFont="1" applyFill="1" applyBorder="1" applyAlignment="1"/>
    <xf numFmtId="0" fontId="2" fillId="10" borderId="1" xfId="0" applyFont="1" applyFill="1" applyBorder="1"/>
    <xf numFmtId="2" fontId="3" fillId="10" borderId="1" xfId="0" applyNumberFormat="1" applyFont="1" applyFill="1" applyBorder="1" applyAlignment="1">
      <alignment horizontal="center"/>
    </xf>
    <xf numFmtId="4" fontId="9" fillId="11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/>
    <xf numFmtId="2" fontId="3" fillId="0" borderId="1" xfId="0" applyNumberFormat="1" applyFont="1" applyBorder="1" applyAlignment="1">
      <alignment horizontal="center"/>
    </xf>
    <xf numFmtId="164" fontId="21" fillId="4" borderId="1" xfId="0" applyNumberFormat="1" applyFont="1" applyFill="1" applyBorder="1" applyAlignment="1">
      <alignment horizontal="center" vertical="center"/>
    </xf>
    <xf numFmtId="4" fontId="21" fillId="4" borderId="1" xfId="0" applyNumberFormat="1" applyFont="1" applyFill="1" applyBorder="1" applyAlignment="1">
      <alignment horizontal="center" vertical="center"/>
    </xf>
    <xf numFmtId="167" fontId="1" fillId="9" borderId="1" xfId="0" applyNumberFormat="1" applyFont="1" applyFill="1" applyBorder="1"/>
    <xf numFmtId="0" fontId="21" fillId="0" borderId="1" xfId="0" applyFont="1" applyBorder="1" applyAlignment="1">
      <alignment vertical="center" wrapText="1"/>
    </xf>
    <xf numFmtId="0" fontId="17" fillId="5" borderId="10" xfId="0" applyFont="1" applyFill="1" applyBorder="1" applyAlignment="1">
      <alignment horizontal="center" vertical="center" shrinkToFit="1"/>
    </xf>
    <xf numFmtId="2" fontId="17" fillId="5" borderId="10" xfId="0" applyNumberFormat="1" applyFont="1" applyFill="1" applyBorder="1" applyAlignment="1">
      <alignment horizontal="center" vertical="center"/>
    </xf>
    <xf numFmtId="0" fontId="18" fillId="7" borderId="10" xfId="0" applyFont="1" applyFill="1" applyBorder="1" applyAlignment="1">
      <alignment horizontal="center"/>
    </xf>
    <xf numFmtId="2" fontId="18" fillId="7" borderId="10" xfId="0" applyNumberFormat="1" applyFont="1" applyFill="1" applyBorder="1" applyAlignment="1">
      <alignment horizontal="center"/>
    </xf>
    <xf numFmtId="0" fontId="1" fillId="0" borderId="17" xfId="0" applyFont="1" applyBorder="1"/>
    <xf numFmtId="164" fontId="21" fillId="0" borderId="17" xfId="0" applyNumberFormat="1" applyFont="1" applyBorder="1" applyAlignment="1">
      <alignment horizontal="center" vertical="center"/>
    </xf>
    <xf numFmtId="164" fontId="21" fillId="4" borderId="14" xfId="0" applyNumberFormat="1" applyFont="1" applyFill="1" applyBorder="1" applyAlignment="1">
      <alignment horizontal="center" vertical="center"/>
    </xf>
    <xf numFmtId="164" fontId="21" fillId="4" borderId="16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0" fillId="2" borderId="15" xfId="0" applyFont="1" applyFill="1" applyBorder="1" applyAlignment="1">
      <alignment horizontal="center" vertical="center" wrapText="1"/>
    </xf>
    <xf numFmtId="0" fontId="1" fillId="13" borderId="1" xfId="0" applyFont="1" applyFill="1" applyBorder="1"/>
    <xf numFmtId="0" fontId="5" fillId="13" borderId="1" xfId="0" applyFont="1" applyFill="1" applyBorder="1"/>
    <xf numFmtId="2" fontId="17" fillId="13" borderId="1" xfId="0" applyNumberFormat="1" applyFont="1" applyFill="1" applyBorder="1" applyAlignment="1">
      <alignment horizontal="center" vertical="center"/>
    </xf>
    <xf numFmtId="2" fontId="18" fillId="13" borderId="1" xfId="0" applyNumberFormat="1" applyFont="1" applyFill="1" applyBorder="1" applyAlignment="1">
      <alignment horizontal="center"/>
    </xf>
    <xf numFmtId="0" fontId="1" fillId="13" borderId="8" xfId="0" applyFont="1" applyFill="1" applyBorder="1"/>
    <xf numFmtId="0" fontId="1" fillId="13" borderId="5" xfId="0" applyFont="1" applyFill="1" applyBorder="1"/>
    <xf numFmtId="0" fontId="1" fillId="13" borderId="2" xfId="0" applyFont="1" applyFill="1" applyBorder="1"/>
    <xf numFmtId="0" fontId="0" fillId="13" borderId="4" xfId="0" applyFill="1" applyBorder="1"/>
    <xf numFmtId="0" fontId="0" fillId="13" borderId="6" xfId="0" applyFill="1" applyBorder="1"/>
    <xf numFmtId="0" fontId="0" fillId="13" borderId="9" xfId="0" applyFill="1" applyBorder="1"/>
    <xf numFmtId="0" fontId="4" fillId="10" borderId="1" xfId="0" applyFont="1" applyFill="1" applyBorder="1" applyAlignment="1">
      <alignment horizontal="center"/>
    </xf>
    <xf numFmtId="0" fontId="6" fillId="10" borderId="1" xfId="0" applyFont="1" applyFill="1" applyBorder="1" applyAlignment="1">
      <alignment horizontal="center"/>
    </xf>
    <xf numFmtId="0" fontId="26" fillId="12" borderId="2" xfId="0" applyFont="1" applyFill="1" applyBorder="1" applyAlignment="1">
      <alignment horizontal="center" vertical="center" wrapText="1" shrinkToFit="1"/>
    </xf>
    <xf numFmtId="0" fontId="26" fillId="12" borderId="3" xfId="0" applyFont="1" applyFill="1" applyBorder="1" applyAlignment="1">
      <alignment horizontal="center" vertical="center" wrapText="1" shrinkToFit="1"/>
    </xf>
    <xf numFmtId="0" fontId="26" fillId="12" borderId="4" xfId="0" applyFont="1" applyFill="1" applyBorder="1" applyAlignment="1">
      <alignment horizontal="center" vertical="center" wrapText="1" shrinkToFit="1"/>
    </xf>
    <xf numFmtId="0" fontId="26" fillId="12" borderId="5" xfId="0" applyFont="1" applyFill="1" applyBorder="1" applyAlignment="1">
      <alignment horizontal="center" vertical="center" wrapText="1" shrinkToFit="1"/>
    </xf>
    <xf numFmtId="0" fontId="26" fillId="12" borderId="1" xfId="0" applyFont="1" applyFill="1" applyBorder="1" applyAlignment="1">
      <alignment horizontal="center" vertical="center" wrapText="1" shrinkToFit="1"/>
    </xf>
    <xf numFmtId="0" fontId="26" fillId="12" borderId="6" xfId="0" applyFont="1" applyFill="1" applyBorder="1" applyAlignment="1">
      <alignment horizontal="center" vertical="center" wrapText="1" shrinkToFit="1"/>
    </xf>
    <xf numFmtId="0" fontId="26" fillId="12" borderId="7" xfId="0" applyFont="1" applyFill="1" applyBorder="1" applyAlignment="1">
      <alignment horizontal="center" vertical="center" wrapText="1" shrinkToFit="1"/>
    </xf>
    <xf numFmtId="0" fontId="26" fillId="12" borderId="8" xfId="0" applyFont="1" applyFill="1" applyBorder="1" applyAlignment="1">
      <alignment horizontal="center" vertical="center" wrapText="1" shrinkToFit="1"/>
    </xf>
    <xf numFmtId="0" fontId="26" fillId="12" borderId="9" xfId="0" applyFont="1" applyFill="1" applyBorder="1" applyAlignment="1">
      <alignment horizontal="center" vertical="center" wrapText="1" shrinkToFit="1"/>
    </xf>
    <xf numFmtId="164" fontId="2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/>
    <xf numFmtId="164" fontId="20" fillId="4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164" fontId="20" fillId="4" borderId="14" xfId="0" applyNumberFormat="1" applyFont="1" applyFill="1" applyBorder="1" applyAlignment="1">
      <alignment horizontal="center" vertical="center"/>
    </xf>
    <xf numFmtId="0" fontId="5" fillId="0" borderId="14" xfId="0" applyFont="1" applyBorder="1"/>
    <xf numFmtId="165" fontId="21" fillId="4" borderId="14" xfId="0" applyNumberFormat="1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 wrapText="1"/>
    </xf>
    <xf numFmtId="0" fontId="5" fillId="0" borderId="13" xfId="0" applyFont="1" applyBorder="1"/>
    <xf numFmtId="164" fontId="21" fillId="4" borderId="14" xfId="0" applyNumberFormat="1" applyFont="1" applyFill="1" applyBorder="1" applyAlignment="1">
      <alignment horizontal="center" vertical="center"/>
    </xf>
    <xf numFmtId="0" fontId="15" fillId="5" borderId="11" xfId="0" applyFont="1" applyFill="1" applyBorder="1" applyAlignment="1">
      <alignment horizontal="center" vertical="center" wrapText="1"/>
    </xf>
    <xf numFmtId="0" fontId="5" fillId="0" borderId="12" xfId="0" applyFont="1" applyBorder="1"/>
    <xf numFmtId="0" fontId="2" fillId="2" borderId="13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5" fillId="6" borderId="10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center"/>
    </xf>
    <xf numFmtId="0" fontId="30" fillId="2" borderId="13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wrapText="1"/>
    </xf>
    <xf numFmtId="4" fontId="11" fillId="3" borderId="10" xfId="0" applyNumberFormat="1" applyFont="1" applyFill="1" applyBorder="1" applyAlignment="1">
      <alignment horizontal="center"/>
    </xf>
    <xf numFmtId="0" fontId="8" fillId="10" borderId="1" xfId="0" applyFont="1" applyFill="1" applyBorder="1" applyAlignment="1">
      <alignment horizontal="center"/>
    </xf>
    <xf numFmtId="0" fontId="5" fillId="10" borderId="1" xfId="0" applyFont="1" applyFill="1" applyBorder="1"/>
    <xf numFmtId="0" fontId="10" fillId="2" borderId="10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5" fillId="0" borderId="13" xfId="0" applyFont="1" applyBorder="1" applyAlignment="1">
      <alignment wrapText="1"/>
    </xf>
    <xf numFmtId="0" fontId="5" fillId="0" borderId="15" xfId="0" applyFont="1" applyBorder="1"/>
    <xf numFmtId="0" fontId="15" fillId="5" borderId="11" xfId="0" applyFont="1" applyFill="1" applyBorder="1" applyAlignment="1">
      <alignment horizontal="center" vertical="center"/>
    </xf>
    <xf numFmtId="0" fontId="29" fillId="0" borderId="13" xfId="0" applyFont="1" applyBorder="1" applyAlignment="1">
      <alignment horizontal="center"/>
    </xf>
    <xf numFmtId="0" fontId="29" fillId="0" borderId="15" xfId="0" applyFont="1" applyBorder="1"/>
    <xf numFmtId="0" fontId="29" fillId="0" borderId="13" xfId="0" applyFont="1" applyBorder="1"/>
    <xf numFmtId="0" fontId="5" fillId="0" borderId="16" xfId="0" applyFont="1" applyBorder="1"/>
    <xf numFmtId="166" fontId="19" fillId="3" borderId="14" xfId="0" applyNumberFormat="1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28" fillId="5" borderId="13" xfId="0" applyFont="1" applyFill="1" applyBorder="1" applyAlignment="1">
      <alignment horizontal="center"/>
    </xf>
    <xf numFmtId="0" fontId="22" fillId="7" borderId="11" xfId="0" applyFont="1" applyFill="1" applyBorder="1" applyAlignment="1">
      <alignment horizontal="center" vertical="center"/>
    </xf>
    <xf numFmtId="2" fontId="19" fillId="3" borderId="14" xfId="0" applyNumberFormat="1" applyFont="1" applyFill="1" applyBorder="1" applyAlignment="1">
      <alignment horizontal="center" vertical="center" wrapText="1"/>
    </xf>
    <xf numFmtId="0" fontId="5" fillId="0" borderId="14" xfId="0" applyFont="1" applyBorder="1" applyAlignment="1">
      <alignment wrapText="1"/>
    </xf>
    <xf numFmtId="0" fontId="21" fillId="6" borderId="13" xfId="0" applyFont="1" applyFill="1" applyBorder="1" applyAlignment="1">
      <alignment horizontal="center" vertical="center"/>
    </xf>
    <xf numFmtId="0" fontId="15" fillId="5" borderId="13" xfId="0" applyFont="1" applyFill="1" applyBorder="1" applyAlignment="1">
      <alignment horizontal="center" vertical="center" wrapText="1" shrinkToFit="1"/>
    </xf>
    <xf numFmtId="0" fontId="15" fillId="5" borderId="14" xfId="0" applyFont="1" applyFill="1" applyBorder="1" applyAlignment="1">
      <alignment horizontal="center" vertical="center" wrapText="1" shrinkToFit="1"/>
    </xf>
    <xf numFmtId="164" fontId="33" fillId="3" borderId="14" xfId="0" applyNumberFormat="1" applyFont="1" applyFill="1" applyBorder="1" applyAlignment="1">
      <alignment horizontal="center" vertical="center"/>
    </xf>
    <xf numFmtId="0" fontId="34" fillId="0" borderId="14" xfId="0" applyFont="1" applyBorder="1"/>
    <xf numFmtId="166" fontId="19" fillId="3" borderId="18" xfId="0" applyNumberFormat="1" applyFont="1" applyFill="1" applyBorder="1" applyAlignment="1">
      <alignment horizontal="center" vertical="center"/>
    </xf>
    <xf numFmtId="166" fontId="19" fillId="3" borderId="19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2040337</xdr:colOff>
      <xdr:row>1</xdr:row>
      <xdr:rowOff>329046</xdr:rowOff>
    </xdr:from>
    <xdr:ext cx="7744436" cy="1262801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9155" y="467591"/>
          <a:ext cx="7744436" cy="1262801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1426153</xdr:colOff>
      <xdr:row>3</xdr:row>
      <xdr:rowOff>98714</xdr:rowOff>
    </xdr:from>
    <xdr:ext cx="9120620" cy="66675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14971" y="1951759"/>
          <a:ext cx="9120620" cy="6667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emialcolumbiaba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57"/>
  <sheetViews>
    <sheetView tabSelected="1" topLeftCell="A28" zoomScale="55" zoomScaleNormal="55" workbookViewId="0">
      <selection activeCell="D61" sqref="D61:D62"/>
    </sheetView>
  </sheetViews>
  <sheetFormatPr baseColWidth="10" defaultColWidth="14.42578125" defaultRowHeight="15" customHeight="1" x14ac:dyDescent="0.25"/>
  <cols>
    <col min="1" max="1" width="6.7109375" customWidth="1"/>
    <col min="2" max="2" width="2" customWidth="1"/>
    <col min="3" max="3" width="57.5703125" customWidth="1"/>
    <col min="4" max="4" width="30.85546875" customWidth="1"/>
    <col min="5" max="5" width="3" customWidth="1"/>
    <col min="6" max="6" width="3.42578125" customWidth="1"/>
    <col min="7" max="7" width="31.5703125" customWidth="1"/>
    <col min="8" max="8" width="19.7109375" customWidth="1"/>
    <col min="9" max="9" width="26" style="4" customWidth="1"/>
    <col min="10" max="10" width="28.85546875" hidden="1" customWidth="1"/>
    <col min="11" max="11" width="42" hidden="1" customWidth="1"/>
    <col min="12" max="12" width="8" hidden="1" customWidth="1"/>
    <col min="13" max="13" width="10.7109375" hidden="1" customWidth="1"/>
    <col min="14" max="14" width="8.140625" hidden="1" customWidth="1"/>
    <col min="15" max="15" width="12.28515625" hidden="1" customWidth="1"/>
    <col min="16" max="16" width="9" hidden="1" customWidth="1"/>
    <col min="17" max="17" width="15.7109375" hidden="1" customWidth="1"/>
    <col min="18" max="18" width="8.28515625" hidden="1" customWidth="1"/>
    <col min="19" max="19" width="0.140625" hidden="1" customWidth="1"/>
    <col min="20" max="20" width="11.5703125" hidden="1" customWidth="1"/>
    <col min="21" max="22" width="10" hidden="1" customWidth="1"/>
    <col min="23" max="23" width="10.5703125" hidden="1" customWidth="1"/>
    <col min="24" max="24" width="10" hidden="1" customWidth="1"/>
    <col min="25" max="25" width="9.5703125" hidden="1" customWidth="1"/>
    <col min="26" max="26" width="10.5703125" hidden="1" customWidth="1"/>
    <col min="27" max="27" width="7.5703125" hidden="1" customWidth="1"/>
    <col min="28" max="28" width="8.85546875" hidden="1" customWidth="1"/>
    <col min="29" max="29" width="8.5703125" hidden="1" customWidth="1"/>
    <col min="30" max="30" width="12.28515625" hidden="1" customWidth="1"/>
    <col min="31" max="31" width="17.7109375" hidden="1" customWidth="1"/>
    <col min="32" max="32" width="1.28515625" hidden="1" customWidth="1"/>
    <col min="33" max="33" width="11.42578125" hidden="1" customWidth="1"/>
    <col min="34" max="34" width="21.42578125" hidden="1" customWidth="1"/>
    <col min="35" max="36" width="11.42578125" hidden="1" customWidth="1"/>
    <col min="37" max="37" width="12.5703125" hidden="1" customWidth="1"/>
    <col min="38" max="38" width="11.42578125" hidden="1" customWidth="1"/>
    <col min="39" max="39" width="1" hidden="1" customWidth="1"/>
    <col min="40" max="40" width="4.85546875" hidden="1" customWidth="1"/>
    <col min="41" max="41" width="3.85546875" hidden="1" customWidth="1"/>
    <col min="42" max="54" width="0" hidden="1" customWidth="1"/>
    <col min="55" max="55" width="4" customWidth="1"/>
  </cols>
  <sheetData>
    <row r="1" spans="1:55" ht="11.25" customHeight="1" thickBot="1" x14ac:dyDescent="0.3">
      <c r="A1" s="1"/>
      <c r="B1" s="1"/>
      <c r="C1" s="1"/>
      <c r="D1" s="1"/>
      <c r="E1" s="1"/>
      <c r="F1" s="1"/>
      <c r="G1" s="1"/>
      <c r="H1" s="1"/>
      <c r="I1" s="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55" ht="49.5" customHeight="1" x14ac:dyDescent="0.25">
      <c r="A2" s="1"/>
      <c r="B2" s="59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8"/>
      <c r="AN2" s="18"/>
      <c r="AO2" s="18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0"/>
    </row>
    <row r="3" spans="1:55" ht="86.25" customHeight="1" x14ac:dyDescent="0.25">
      <c r="A3" s="1"/>
      <c r="B3" s="5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34" t="s">
        <v>0</v>
      </c>
      <c r="AI3" s="35">
        <v>130627.71394706488</v>
      </c>
      <c r="AJ3" s="19">
        <v>124603.38</v>
      </c>
      <c r="AK3" s="20">
        <v>502.02782892207324</v>
      </c>
      <c r="AL3" s="19"/>
      <c r="AM3" s="21"/>
      <c r="AN3" s="21"/>
      <c r="AO3" s="21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61"/>
    </row>
    <row r="4" spans="1:55" ht="62.25" customHeight="1" x14ac:dyDescent="0.25">
      <c r="A4" s="1"/>
      <c r="B4" s="58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34" t="s">
        <v>1</v>
      </c>
      <c r="AI4" s="35">
        <v>244919.24625579294</v>
      </c>
      <c r="AJ4" s="19">
        <v>233623.97</v>
      </c>
      <c r="AK4" s="20">
        <v>941.27302131607814</v>
      </c>
      <c r="AL4" s="19"/>
      <c r="AM4" s="21"/>
      <c r="AN4" s="21"/>
      <c r="AO4" s="21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61"/>
    </row>
    <row r="5" spans="1:55" ht="26.25" customHeight="1" x14ac:dyDescent="0.35">
      <c r="A5" s="1"/>
      <c r="B5" s="58"/>
      <c r="C5" s="63" t="s">
        <v>2</v>
      </c>
      <c r="D5" s="63"/>
      <c r="E5" s="63"/>
      <c r="F5" s="63"/>
      <c r="G5" s="63"/>
      <c r="H5" s="63"/>
      <c r="I5" s="6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19"/>
      <c r="AH5" s="34" t="s">
        <v>3</v>
      </c>
      <c r="AI5" s="35">
        <v>359210.77856452076</v>
      </c>
      <c r="AJ5" s="19">
        <v>342644.56</v>
      </c>
      <c r="AK5" s="20">
        <v>1380.5182137100637</v>
      </c>
      <c r="AL5" s="19"/>
      <c r="AM5" s="21"/>
      <c r="AN5" s="21"/>
      <c r="AO5" s="21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61"/>
    </row>
    <row r="6" spans="1:55" ht="36" customHeight="1" x14ac:dyDescent="0.4">
      <c r="A6" s="1"/>
      <c r="B6" s="58"/>
      <c r="C6" s="64" t="s">
        <v>4</v>
      </c>
      <c r="D6" s="64"/>
      <c r="E6" s="64"/>
      <c r="F6" s="64"/>
      <c r="G6" s="64"/>
      <c r="H6" s="64"/>
      <c r="I6" s="64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19"/>
      <c r="AH6" s="34" t="s">
        <v>5</v>
      </c>
      <c r="AI6" s="35">
        <v>424530.8094540165</v>
      </c>
      <c r="AJ6" s="19">
        <v>404952.14</v>
      </c>
      <c r="AK6" s="20">
        <v>1631.5557878347074</v>
      </c>
      <c r="AL6" s="19"/>
      <c r="AM6" s="21"/>
      <c r="AN6" s="21"/>
      <c r="AO6" s="21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61"/>
    </row>
    <row r="7" spans="1:55" ht="28.5" hidden="1" customHeight="1" x14ac:dyDescent="0.35">
      <c r="A7" s="1"/>
      <c r="B7" s="23"/>
      <c r="C7" s="22"/>
      <c r="D7" s="22"/>
      <c r="E7" s="22"/>
      <c r="F7" s="22"/>
      <c r="G7" s="22"/>
      <c r="H7" s="22"/>
      <c r="I7" s="22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20">
        <v>0</v>
      </c>
      <c r="AL7" s="19"/>
      <c r="AM7" s="21"/>
      <c r="AN7" s="21"/>
      <c r="AO7" s="21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61"/>
    </row>
    <row r="8" spans="1:55" ht="31.5" hidden="1" customHeight="1" x14ac:dyDescent="0.4">
      <c r="A8" s="1"/>
      <c r="B8" s="23"/>
      <c r="C8" s="96"/>
      <c r="D8" s="97"/>
      <c r="E8" s="97"/>
      <c r="F8" s="97"/>
      <c r="G8" s="97"/>
      <c r="H8" s="97"/>
      <c r="I8" s="32"/>
      <c r="J8" s="22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20">
        <v>0</v>
      </c>
      <c r="AL8" s="19"/>
      <c r="AM8" s="21"/>
      <c r="AN8" s="21"/>
      <c r="AO8" s="21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61"/>
    </row>
    <row r="9" spans="1:55" ht="21.75" hidden="1" customHeight="1" x14ac:dyDescent="0.35">
      <c r="A9" s="1"/>
      <c r="B9" s="23"/>
      <c r="C9" s="22"/>
      <c r="D9" s="22"/>
      <c r="E9" s="22"/>
      <c r="F9" s="22"/>
      <c r="G9" s="22"/>
      <c r="H9" s="22"/>
      <c r="I9" s="22"/>
      <c r="J9" s="22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20">
        <v>0</v>
      </c>
      <c r="AL9" s="19"/>
      <c r="AM9" s="21"/>
      <c r="AN9" s="21"/>
      <c r="AO9" s="21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61"/>
    </row>
    <row r="10" spans="1:55" ht="21.75" customHeight="1" x14ac:dyDescent="0.35">
      <c r="A10" s="1"/>
      <c r="B10" s="23"/>
      <c r="C10" s="22"/>
      <c r="D10" s="22"/>
      <c r="E10" s="22"/>
      <c r="F10" s="22"/>
      <c r="G10" s="22"/>
      <c r="H10" s="22"/>
      <c r="I10" s="22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36" t="s">
        <v>6</v>
      </c>
      <c r="AI10" s="36" t="s">
        <v>7</v>
      </c>
      <c r="AJ10" s="19"/>
      <c r="AK10" s="20"/>
      <c r="AL10" s="19"/>
      <c r="AM10" s="21"/>
      <c r="AN10" s="21"/>
      <c r="AO10" s="21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61"/>
    </row>
    <row r="11" spans="1:55" ht="25.5" customHeight="1" x14ac:dyDescent="0.25">
      <c r="A11" s="1"/>
      <c r="B11" s="23"/>
      <c r="C11" s="98" t="s">
        <v>8</v>
      </c>
      <c r="D11" s="95"/>
      <c r="E11" s="19"/>
      <c r="F11" s="99" t="s">
        <v>9</v>
      </c>
      <c r="G11" s="99"/>
      <c r="H11" s="99"/>
      <c r="I11" s="76"/>
      <c r="J11" s="74"/>
      <c r="K11" s="5"/>
      <c r="L11" s="5"/>
      <c r="M11" s="5"/>
      <c r="N11" s="5"/>
      <c r="O11" s="5"/>
      <c r="P11" s="90"/>
      <c r="Q11" s="75"/>
      <c r="R11" s="7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7"/>
      <c r="AG11" s="7"/>
      <c r="AH11" s="37" t="s">
        <v>10</v>
      </c>
      <c r="AI11" s="38">
        <v>144684.50099747925</v>
      </c>
      <c r="AJ11" s="7">
        <v>133037.45000000001</v>
      </c>
      <c r="AK11" s="8">
        <v>970.58758312326972</v>
      </c>
      <c r="AL11" s="8">
        <v>1472.615412045343</v>
      </c>
      <c r="AM11" s="9"/>
      <c r="AN11" s="9"/>
      <c r="AO11" s="21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61"/>
    </row>
    <row r="12" spans="1:55" ht="25.5" customHeight="1" x14ac:dyDescent="0.25">
      <c r="A12" s="1"/>
      <c r="B12" s="23"/>
      <c r="C12" s="98"/>
      <c r="D12" s="95"/>
      <c r="E12" s="19"/>
      <c r="F12" s="99"/>
      <c r="G12" s="99"/>
      <c r="H12" s="99"/>
      <c r="I12" s="77"/>
      <c r="J12" s="75"/>
      <c r="K12" s="5"/>
      <c r="L12" s="5"/>
      <c r="M12" s="5"/>
      <c r="N12" s="5"/>
      <c r="O12" s="5"/>
      <c r="P12" s="75"/>
      <c r="Q12" s="75"/>
      <c r="R12" s="7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7"/>
      <c r="AG12" s="7"/>
      <c r="AH12" s="37" t="s">
        <v>11</v>
      </c>
      <c r="AI12" s="38">
        <v>271274.89151006733</v>
      </c>
      <c r="AJ12" s="7">
        <v>249437.36</v>
      </c>
      <c r="AK12" s="8">
        <v>1819.7942925056122</v>
      </c>
      <c r="AL12" s="8">
        <v>2761.0673138216903</v>
      </c>
      <c r="AM12" s="9"/>
      <c r="AN12" s="9"/>
      <c r="AO12" s="21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61"/>
    </row>
    <row r="13" spans="1:55" ht="25.5" customHeight="1" x14ac:dyDescent="0.25">
      <c r="A13" s="1"/>
      <c r="B13" s="23"/>
      <c r="C13" s="27"/>
      <c r="D13" s="28"/>
      <c r="E13" s="19"/>
      <c r="F13" s="19"/>
      <c r="G13" s="19"/>
      <c r="H13" s="19"/>
      <c r="I13" s="19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37" t="s">
        <v>12</v>
      </c>
      <c r="AI13" s="38">
        <v>397865.28202265524</v>
      </c>
      <c r="AJ13" s="7">
        <v>365837.26</v>
      </c>
      <c r="AK13" s="8">
        <v>2669.0018352212696</v>
      </c>
      <c r="AL13" s="8">
        <v>4049.5200489313333</v>
      </c>
      <c r="AM13" s="9"/>
      <c r="AN13" s="9"/>
      <c r="AO13" s="21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61"/>
    </row>
    <row r="14" spans="1:55" ht="15" customHeight="1" thickBot="1" x14ac:dyDescent="0.4">
      <c r="A14" s="1"/>
      <c r="B14" s="23"/>
      <c r="C14" s="19"/>
      <c r="D14" s="19"/>
      <c r="E14" s="22"/>
      <c r="F14" s="22"/>
      <c r="G14" s="19"/>
      <c r="H14" s="19"/>
      <c r="I14" s="19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7" t="s">
        <v>13</v>
      </c>
      <c r="AI14" s="38">
        <v>470214.37080956012</v>
      </c>
      <c r="AJ14" s="7">
        <v>432362.28</v>
      </c>
      <c r="AK14" s="8">
        <v>3154.3409007966743</v>
      </c>
      <c r="AL14" s="8">
        <v>4785.8966886313819</v>
      </c>
      <c r="AM14" s="9"/>
      <c r="AN14" s="9"/>
      <c r="AO14" s="21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61"/>
    </row>
    <row r="15" spans="1:55" ht="18" customHeight="1" x14ac:dyDescent="0.35">
      <c r="A15" s="1"/>
      <c r="B15" s="23"/>
      <c r="C15" s="84" t="s">
        <v>14</v>
      </c>
      <c r="D15" s="85"/>
      <c r="E15" s="22"/>
      <c r="F15" s="29"/>
      <c r="G15" s="91" t="s">
        <v>15</v>
      </c>
      <c r="H15" s="77"/>
      <c r="I15" s="54"/>
      <c r="J15" s="7"/>
      <c r="K15" s="7"/>
      <c r="L15" s="7"/>
      <c r="M15" s="7"/>
      <c r="N15" s="7"/>
      <c r="O15" s="7">
        <f>3.8*0.66</f>
        <v>2.508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9"/>
      <c r="AN15" s="9"/>
      <c r="AO15" s="21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61"/>
    </row>
    <row r="16" spans="1:55" ht="15.75" x14ac:dyDescent="0.25">
      <c r="A16" s="1"/>
      <c r="B16" s="23"/>
      <c r="C16" s="82"/>
      <c r="D16" s="79"/>
      <c r="E16" s="19"/>
      <c r="F16" s="29"/>
      <c r="G16" s="43" t="s">
        <v>16</v>
      </c>
      <c r="H16" s="44" t="s">
        <v>17</v>
      </c>
      <c r="I16" s="55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37" t="s">
        <v>18</v>
      </c>
      <c r="AI16" s="38">
        <v>156632.76999033144</v>
      </c>
      <c r="AJ16" s="7">
        <v>12</v>
      </c>
      <c r="AK16" s="7">
        <v>13052.730832527619</v>
      </c>
      <c r="AL16" s="7"/>
      <c r="AM16" s="9"/>
      <c r="AN16" s="9"/>
      <c r="AO16" s="21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61"/>
    </row>
    <row r="17" spans="1:55" ht="15.75" x14ac:dyDescent="0.25">
      <c r="A17" s="1"/>
      <c r="B17" s="23"/>
      <c r="C17" s="82"/>
      <c r="D17" s="79"/>
      <c r="E17" s="19"/>
      <c r="F17" s="29"/>
      <c r="G17" s="45" t="s">
        <v>19</v>
      </c>
      <c r="H17" s="46">
        <v>1</v>
      </c>
      <c r="I17" s="56"/>
      <c r="J17" s="7"/>
      <c r="K17" s="7"/>
      <c r="L17" s="7"/>
      <c r="M17" s="7"/>
      <c r="N17" s="7"/>
      <c r="O17" s="7" t="s">
        <v>20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37" t="s">
        <v>21</v>
      </c>
      <c r="AI17" s="38">
        <v>293677.18997620058</v>
      </c>
      <c r="AJ17" s="7">
        <v>12</v>
      </c>
      <c r="AK17" s="7">
        <v>24473.099164683383</v>
      </c>
      <c r="AL17" s="7"/>
      <c r="AM17" s="9"/>
      <c r="AN17" s="9"/>
      <c r="AO17" s="21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61"/>
    </row>
    <row r="18" spans="1:55" ht="15.75" customHeight="1" x14ac:dyDescent="0.25">
      <c r="A18" s="1"/>
      <c r="B18" s="23"/>
      <c r="C18" s="92" t="s">
        <v>22</v>
      </c>
      <c r="D18" s="116">
        <v>0</v>
      </c>
      <c r="E18" s="19"/>
      <c r="F18" s="19"/>
      <c r="G18" s="45" t="s">
        <v>23</v>
      </c>
      <c r="H18" s="46">
        <v>1.04</v>
      </c>
      <c r="I18" s="56"/>
      <c r="J18" s="7"/>
      <c r="K18" s="7"/>
      <c r="L18" s="7"/>
      <c r="M18" s="7"/>
      <c r="N18" s="7"/>
      <c r="O18" s="7">
        <v>5497.75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37" t="s">
        <v>24</v>
      </c>
      <c r="AI18" s="38">
        <v>430721.60996206955</v>
      </c>
      <c r="AJ18" s="7">
        <v>12</v>
      </c>
      <c r="AK18" s="7">
        <v>35893.467496839126</v>
      </c>
      <c r="AL18" s="7"/>
      <c r="AM18" s="9"/>
      <c r="AN18" s="9"/>
      <c r="AO18" s="21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61"/>
    </row>
    <row r="19" spans="1:55" ht="20.25" customHeight="1" x14ac:dyDescent="0.25">
      <c r="A19" s="1"/>
      <c r="B19" s="23"/>
      <c r="C19" s="82"/>
      <c r="D19" s="117"/>
      <c r="E19" s="19"/>
      <c r="F19" s="19"/>
      <c r="G19" s="45" t="s">
        <v>25</v>
      </c>
      <c r="H19" s="46">
        <v>1.08</v>
      </c>
      <c r="I19" s="56"/>
      <c r="J19" s="7"/>
      <c r="K19" s="7"/>
      <c r="L19" s="7"/>
      <c r="M19" s="7"/>
      <c r="N19" s="7"/>
      <c r="O19" s="7">
        <v>10308.260833333334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37" t="s">
        <v>26</v>
      </c>
      <c r="AI19" s="38">
        <v>509045.39796177222</v>
      </c>
      <c r="AJ19" s="7">
        <v>12</v>
      </c>
      <c r="AK19" s="7">
        <v>42420.449830147685</v>
      </c>
      <c r="AL19" s="7"/>
      <c r="AM19" s="9"/>
      <c r="AN19" s="9"/>
      <c r="AO19" s="21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61"/>
    </row>
    <row r="20" spans="1:55" ht="16.5" customHeight="1" x14ac:dyDescent="0.25">
      <c r="A20" s="1"/>
      <c r="B20" s="23"/>
      <c r="C20" s="93" t="s">
        <v>96</v>
      </c>
      <c r="D20" s="78">
        <f>0.007/1.94*D18+D18</f>
        <v>0</v>
      </c>
      <c r="E20" s="19"/>
      <c r="F20" s="19"/>
      <c r="G20" s="45" t="s">
        <v>27</v>
      </c>
      <c r="H20" s="46">
        <v>1.1100000000000001</v>
      </c>
      <c r="I20" s="56"/>
      <c r="J20" s="7"/>
      <c r="K20" s="7"/>
      <c r="L20" s="7"/>
      <c r="M20" s="7"/>
      <c r="N20" s="7"/>
      <c r="O20" s="7">
        <v>15118.739166666666</v>
      </c>
      <c r="P20" s="7"/>
      <c r="Q20" s="7"/>
      <c r="R20" s="7"/>
      <c r="S20" s="7"/>
      <c r="T20" s="87"/>
      <c r="U20" s="88"/>
      <c r="V20" s="88"/>
      <c r="W20" s="89"/>
      <c r="X20" s="88"/>
      <c r="Y20" s="88"/>
      <c r="Z20" s="89"/>
      <c r="AA20" s="88"/>
      <c r="AB20" s="88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9"/>
      <c r="AN20" s="9"/>
      <c r="AO20" s="21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61"/>
    </row>
    <row r="21" spans="1:55" ht="16.5" customHeight="1" x14ac:dyDescent="0.25">
      <c r="A21" s="1"/>
      <c r="B21" s="23"/>
      <c r="C21" s="94"/>
      <c r="D21" s="79"/>
      <c r="E21" s="19"/>
      <c r="F21" s="19"/>
      <c r="G21" s="45" t="s">
        <v>28</v>
      </c>
      <c r="H21" s="46">
        <v>1.1299999999999999</v>
      </c>
      <c r="I21" s="56"/>
      <c r="J21" s="7"/>
      <c r="K21" s="7"/>
      <c r="L21" s="7"/>
      <c r="M21" s="7"/>
      <c r="N21" s="7"/>
      <c r="O21" s="7">
        <v>17867.305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37" t="s">
        <v>31</v>
      </c>
      <c r="AI21" s="38">
        <v>166673.33216919884</v>
      </c>
      <c r="AJ21" s="7">
        <v>12</v>
      </c>
      <c r="AK21" s="7">
        <v>13889.444347433237</v>
      </c>
      <c r="AL21" s="7"/>
      <c r="AM21" s="9"/>
      <c r="AN21" s="9"/>
      <c r="AO21" s="21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61"/>
    </row>
    <row r="22" spans="1:55" ht="21" customHeight="1" x14ac:dyDescent="0.25">
      <c r="A22" s="1"/>
      <c r="B22" s="23"/>
      <c r="C22" s="86" t="s">
        <v>32</v>
      </c>
      <c r="D22" s="78">
        <f>D20*1.56</f>
        <v>0</v>
      </c>
      <c r="E22" s="19"/>
      <c r="F22" s="19"/>
      <c r="G22" s="45" t="s">
        <v>33</v>
      </c>
      <c r="H22" s="46">
        <v>1.17</v>
      </c>
      <c r="I22" s="56"/>
      <c r="J22" s="7"/>
      <c r="K22" s="7"/>
      <c r="L22" s="7"/>
      <c r="M22" s="7"/>
      <c r="N22" s="7"/>
      <c r="O22" s="7" t="s">
        <v>34</v>
      </c>
      <c r="P22" s="7"/>
      <c r="Q22" s="7"/>
      <c r="R22" s="7"/>
      <c r="S22" s="7"/>
      <c r="T22" s="7"/>
      <c r="U22" s="7"/>
      <c r="V22" s="7"/>
      <c r="W22" s="7"/>
      <c r="X22" s="7"/>
      <c r="Y22" s="8"/>
      <c r="Z22" s="8"/>
      <c r="AA22" s="8"/>
      <c r="AB22" s="8"/>
      <c r="AC22" s="8"/>
      <c r="AD22" s="7"/>
      <c r="AE22" s="7"/>
      <c r="AF22" s="7"/>
      <c r="AG22" s="7"/>
      <c r="AH22" s="37" t="s">
        <v>35</v>
      </c>
      <c r="AI22" s="38">
        <v>312502.65087211085</v>
      </c>
      <c r="AJ22" s="7">
        <v>12</v>
      </c>
      <c r="AK22" s="7">
        <v>26041.887572675903</v>
      </c>
      <c r="AL22" s="7"/>
      <c r="AM22" s="9"/>
      <c r="AN22" s="9"/>
      <c r="AO22" s="21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61"/>
    </row>
    <row r="23" spans="1:55" ht="16.5" customHeight="1" x14ac:dyDescent="0.25">
      <c r="A23" s="1"/>
      <c r="B23" s="23"/>
      <c r="C23" s="82"/>
      <c r="D23" s="79"/>
      <c r="E23" s="19"/>
      <c r="F23" s="19"/>
      <c r="G23" s="45" t="s">
        <v>36</v>
      </c>
      <c r="H23" s="46">
        <v>1.2</v>
      </c>
      <c r="I23" s="56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8"/>
      <c r="AA23" s="8"/>
      <c r="AB23" s="8"/>
      <c r="AC23" s="8"/>
      <c r="AD23" s="7"/>
      <c r="AE23" s="7"/>
      <c r="AF23" s="7"/>
      <c r="AG23" s="7"/>
      <c r="AH23" s="37" t="s">
        <v>37</v>
      </c>
      <c r="AI23" s="38">
        <v>458331.9695750227</v>
      </c>
      <c r="AJ23" s="7">
        <v>12</v>
      </c>
      <c r="AK23" s="7">
        <v>38194.330797918556</v>
      </c>
      <c r="AL23" s="7"/>
      <c r="AM23" s="9"/>
      <c r="AN23" s="9"/>
      <c r="AO23" s="21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61"/>
    </row>
    <row r="24" spans="1:55" ht="16.5" customHeight="1" x14ac:dyDescent="0.25">
      <c r="A24" s="1"/>
      <c r="B24" s="23"/>
      <c r="C24" s="86" t="s">
        <v>38</v>
      </c>
      <c r="D24" s="83">
        <f>IF(D22&gt;734201,AK19,IF(D22&gt;611830,AK18,IF(D22&gt;472432,AK17,AK16)))</f>
        <v>13052.730832527619</v>
      </c>
      <c r="E24" s="19"/>
      <c r="F24" s="19"/>
      <c r="G24" s="45" t="s">
        <v>39</v>
      </c>
      <c r="H24" s="46">
        <v>1.24</v>
      </c>
      <c r="I24" s="56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8"/>
      <c r="AA24" s="8"/>
      <c r="AB24" s="8"/>
      <c r="AC24" s="8"/>
      <c r="AD24" s="7"/>
      <c r="AE24" s="7"/>
      <c r="AF24" s="7"/>
      <c r="AG24" s="7"/>
      <c r="AH24" s="37" t="s">
        <v>40</v>
      </c>
      <c r="AI24" s="38">
        <v>541676.51321573206</v>
      </c>
      <c r="AJ24" s="7">
        <v>12</v>
      </c>
      <c r="AK24" s="7">
        <v>45139.709434644341</v>
      </c>
      <c r="AL24" s="7"/>
      <c r="AM24" s="9"/>
      <c r="AN24" s="9"/>
      <c r="AO24" s="21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61"/>
    </row>
    <row r="25" spans="1:55" ht="14.25" customHeight="1" x14ac:dyDescent="0.25">
      <c r="A25" s="1"/>
      <c r="B25" s="23"/>
      <c r="C25" s="86"/>
      <c r="D25" s="83"/>
      <c r="E25" s="19"/>
      <c r="F25" s="19"/>
      <c r="G25" s="45" t="s">
        <v>42</v>
      </c>
      <c r="H25" s="46">
        <v>1.26</v>
      </c>
      <c r="I25" s="56"/>
      <c r="J25" s="7"/>
      <c r="K25" s="7"/>
      <c r="L25" s="7"/>
      <c r="M25" s="7"/>
      <c r="N25" s="7"/>
      <c r="O25" s="7" t="s">
        <v>43</v>
      </c>
      <c r="P25" s="7"/>
      <c r="Q25" s="7"/>
      <c r="R25" s="7"/>
      <c r="S25" s="7"/>
      <c r="T25" s="7"/>
      <c r="U25" s="7"/>
      <c r="V25" s="7"/>
      <c r="W25" s="7"/>
      <c r="X25" s="7"/>
      <c r="Y25" s="8"/>
      <c r="Z25" s="8"/>
      <c r="AA25" s="8"/>
      <c r="AB25" s="8"/>
      <c r="AC25" s="8"/>
      <c r="AD25" s="7"/>
      <c r="AE25" s="7"/>
      <c r="AF25" s="7"/>
      <c r="AG25" s="7"/>
      <c r="AH25" s="7"/>
      <c r="AI25" s="7"/>
      <c r="AJ25" s="7"/>
      <c r="AK25" s="7"/>
      <c r="AL25" s="7"/>
      <c r="AM25" s="9"/>
      <c r="AN25" s="9"/>
      <c r="AO25" s="21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61"/>
    </row>
    <row r="26" spans="1:55" ht="22.5" customHeight="1" x14ac:dyDescent="0.25">
      <c r="A26" s="1"/>
      <c r="B26" s="23"/>
      <c r="C26" s="51" t="s">
        <v>41</v>
      </c>
      <c r="D26" s="49">
        <f>D20*1.66</f>
        <v>0</v>
      </c>
      <c r="E26" s="19"/>
      <c r="F26" s="19"/>
      <c r="G26" s="45" t="s">
        <v>44</v>
      </c>
      <c r="H26" s="46">
        <v>1.3</v>
      </c>
      <c r="I26" s="56"/>
      <c r="J26" s="7"/>
      <c r="K26" s="7"/>
      <c r="L26" s="7"/>
      <c r="M26" s="7"/>
      <c r="N26" s="7"/>
      <c r="O26" s="7" t="s">
        <v>29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9"/>
      <c r="AN26" s="9"/>
      <c r="AO26" s="21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61"/>
    </row>
    <row r="27" spans="1:55" ht="15.75" customHeight="1" thickBot="1" x14ac:dyDescent="0.3">
      <c r="A27" s="1"/>
      <c r="B27" s="23"/>
      <c r="C27" s="52" t="s">
        <v>97</v>
      </c>
      <c r="D27" s="50">
        <f>IF(D26&gt;781266,AK24,IF(D26&gt;651050,AK23,IF(D26&gt;502620,AK22,AK21)))</f>
        <v>13889.444347433237</v>
      </c>
      <c r="E27" s="19"/>
      <c r="F27" s="19"/>
      <c r="G27" s="45" t="s">
        <v>45</v>
      </c>
      <c r="H27" s="46">
        <v>1.35</v>
      </c>
      <c r="I27" s="56"/>
      <c r="J27" s="7"/>
      <c r="K27" s="7"/>
      <c r="L27" s="7"/>
      <c r="M27" s="7"/>
      <c r="N27" s="7"/>
      <c r="O27" s="7" t="s">
        <v>46</v>
      </c>
      <c r="P27" s="7"/>
      <c r="Q27" s="7">
        <v>10383.61</v>
      </c>
      <c r="R27" s="7">
        <v>11086.454166666668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9">
        <f>IF(D20&gt;470642,AL30,IF(AH25&gt;392199,AL29,IF(AH25&gt;302784,AL28,AL27)))</f>
        <v>6693.55</v>
      </c>
      <c r="AI27" s="7"/>
      <c r="AJ27" s="5">
        <v>80322.600000000006</v>
      </c>
      <c r="AK27" s="7">
        <v>12</v>
      </c>
      <c r="AL27" s="7">
        <f>AJ27/12</f>
        <v>6693.55</v>
      </c>
      <c r="AM27" s="9"/>
      <c r="AN27" s="9"/>
      <c r="AO27" s="21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61"/>
    </row>
    <row r="28" spans="1:55" ht="15.75" customHeight="1" thickBot="1" x14ac:dyDescent="0.3">
      <c r="A28" s="1"/>
      <c r="B28" s="23"/>
      <c r="C28" s="15"/>
      <c r="D28" s="10"/>
      <c r="E28" s="19"/>
      <c r="F28" s="19"/>
      <c r="G28" s="45" t="s">
        <v>47</v>
      </c>
      <c r="H28" s="46">
        <v>1.39</v>
      </c>
      <c r="I28" s="56"/>
      <c r="J28" s="7"/>
      <c r="K28" s="7"/>
      <c r="L28" s="7"/>
      <c r="M28" s="7"/>
      <c r="N28" s="7"/>
      <c r="O28" s="7" t="s">
        <v>20</v>
      </c>
      <c r="P28" s="7"/>
      <c r="Q28" s="7">
        <v>19468.66</v>
      </c>
      <c r="R28" s="7">
        <v>20786.446666666667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5">
        <v>150603.69</v>
      </c>
      <c r="AK28" s="7">
        <v>12</v>
      </c>
      <c r="AL28" s="7">
        <f t="shared" ref="AL28:AL30" si="0">AJ28/12</f>
        <v>12550.307500000001</v>
      </c>
      <c r="AM28" s="9"/>
      <c r="AN28" s="9"/>
      <c r="AO28" s="21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61"/>
    </row>
    <row r="29" spans="1:55" ht="17.25" customHeight="1" x14ac:dyDescent="0.25">
      <c r="A29" s="1"/>
      <c r="B29" s="23"/>
      <c r="C29" s="84" t="s">
        <v>48</v>
      </c>
      <c r="D29" s="85"/>
      <c r="E29" s="19"/>
      <c r="F29" s="19"/>
      <c r="G29" s="45" t="s">
        <v>49</v>
      </c>
      <c r="H29" s="46">
        <v>1.43</v>
      </c>
      <c r="I29" s="56"/>
      <c r="J29" s="7"/>
      <c r="K29" s="7"/>
      <c r="L29" s="7"/>
      <c r="M29" s="7"/>
      <c r="N29" s="7"/>
      <c r="O29" s="7"/>
      <c r="P29" s="7"/>
      <c r="Q29" s="7">
        <v>28553.71</v>
      </c>
      <c r="R29" s="7">
        <v>30486.438333333335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5">
        <v>220884.78</v>
      </c>
      <c r="AK29" s="7">
        <v>12</v>
      </c>
      <c r="AL29" s="7">
        <f t="shared" si="0"/>
        <v>18407.064999999999</v>
      </c>
      <c r="AM29" s="9"/>
      <c r="AN29" s="9"/>
      <c r="AO29" s="21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61"/>
    </row>
    <row r="30" spans="1:55" ht="15.75" customHeight="1" x14ac:dyDescent="0.25">
      <c r="A30" s="1"/>
      <c r="B30" s="23"/>
      <c r="C30" s="81" t="s">
        <v>30</v>
      </c>
      <c r="D30" s="80" t="str">
        <f>Q35</f>
        <v>$50000</v>
      </c>
      <c r="E30" s="19"/>
      <c r="F30" s="19"/>
      <c r="G30" s="45" t="s">
        <v>50</v>
      </c>
      <c r="H30" s="46">
        <v>1.48</v>
      </c>
      <c r="I30" s="56"/>
      <c r="J30" s="7"/>
      <c r="K30" s="7"/>
      <c r="L30" s="7"/>
      <c r="M30" s="7"/>
      <c r="N30" s="7"/>
      <c r="O30" s="7"/>
      <c r="P30" s="7"/>
      <c r="Q30" s="7">
        <v>33746.01</v>
      </c>
      <c r="R30" s="7">
        <v>36030.166666666664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5">
        <v>261041.33</v>
      </c>
      <c r="AK30" s="7">
        <v>12</v>
      </c>
      <c r="AL30" s="7">
        <f t="shared" si="0"/>
        <v>21753.444166666664</v>
      </c>
      <c r="AM30" s="9"/>
      <c r="AN30" s="9"/>
      <c r="AO30" s="21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61"/>
    </row>
    <row r="31" spans="1:55" ht="15.75" customHeight="1" x14ac:dyDescent="0.25">
      <c r="A31" s="1"/>
      <c r="B31" s="23"/>
      <c r="C31" s="82"/>
      <c r="D31" s="79"/>
      <c r="E31" s="19"/>
      <c r="F31" s="19"/>
      <c r="G31" s="45" t="s">
        <v>51</v>
      </c>
      <c r="H31" s="46">
        <v>1.52</v>
      </c>
      <c r="I31" s="56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9"/>
      <c r="AN31" s="9"/>
      <c r="AO31" s="21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61"/>
    </row>
    <row r="32" spans="1:55" ht="15.75" customHeight="1" x14ac:dyDescent="0.25">
      <c r="A32" s="1"/>
      <c r="B32" s="23"/>
      <c r="C32" s="81" t="s">
        <v>52</v>
      </c>
      <c r="D32" s="83">
        <f>D30/2</f>
        <v>25000</v>
      </c>
      <c r="E32" s="19"/>
      <c r="F32" s="19"/>
      <c r="G32" s="45" t="s">
        <v>53</v>
      </c>
      <c r="H32" s="46">
        <v>1.63</v>
      </c>
      <c r="I32" s="56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9"/>
      <c r="AN32" s="9"/>
      <c r="AO32" s="21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61"/>
    </row>
    <row r="33" spans="1:55" ht="16.5" customHeight="1" x14ac:dyDescent="0.25">
      <c r="A33" s="1"/>
      <c r="B33" s="23"/>
      <c r="C33" s="82"/>
      <c r="D33" s="79"/>
      <c r="E33" s="19"/>
      <c r="F33" s="19"/>
      <c r="G33" s="45" t="s">
        <v>54</v>
      </c>
      <c r="H33" s="46">
        <v>1.74</v>
      </c>
      <c r="I33" s="56"/>
      <c r="J33" s="7"/>
      <c r="K33" s="7" t="s">
        <v>55</v>
      </c>
      <c r="L33" s="7"/>
      <c r="M33" s="7"/>
      <c r="N33" s="7"/>
      <c r="O33" s="7">
        <v>1.0926538716082066</v>
      </c>
      <c r="P33" s="7"/>
      <c r="Q33" s="11">
        <f>0.007/1.94*D20+D20</f>
        <v>0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9"/>
      <c r="AN33" s="9"/>
      <c r="AO33" s="21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61"/>
    </row>
    <row r="34" spans="1:55" ht="16.5" customHeight="1" x14ac:dyDescent="0.25">
      <c r="A34" s="1"/>
      <c r="B34" s="23"/>
      <c r="C34" s="81" t="s">
        <v>56</v>
      </c>
      <c r="D34" s="83">
        <f>D30/2</f>
        <v>25000</v>
      </c>
      <c r="E34" s="19"/>
      <c r="F34" s="19"/>
      <c r="G34" s="45" t="s">
        <v>57</v>
      </c>
      <c r="H34" s="46">
        <v>1.96</v>
      </c>
      <c r="I34" s="56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9"/>
      <c r="AN34" s="9"/>
      <c r="AO34" s="21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61"/>
    </row>
    <row r="35" spans="1:55" ht="15.75" customHeight="1" thickBot="1" x14ac:dyDescent="0.3">
      <c r="A35" s="1"/>
      <c r="B35" s="23"/>
      <c r="C35" s="101"/>
      <c r="D35" s="106"/>
      <c r="E35" s="19"/>
      <c r="F35" s="19"/>
      <c r="G35" s="45" t="s">
        <v>58</v>
      </c>
      <c r="H35" s="46">
        <v>2.0699999999999998</v>
      </c>
      <c r="I35" s="56"/>
      <c r="J35" s="7"/>
      <c r="K35" s="7" t="s">
        <v>59</v>
      </c>
      <c r="L35" s="7"/>
      <c r="M35" s="7"/>
      <c r="N35" s="7"/>
      <c r="O35" s="7">
        <v>1.158835208471211</v>
      </c>
      <c r="P35" s="7"/>
      <c r="Q35" s="40" t="str">
        <f>IF($T$35&gt;1200000,"$0",IF($T$35&gt;915918.99,"$450000",IF($T$35&gt;732734.99,"$375000",IF($T$35&gt;586188.99,"$315000",IF($T$35&gt;468950.99,"$275000",IF($T$35&gt;390789.99,"$230000",IF($T$35&gt;301695.99,"$60000",IF($T$35&gt;0,"$50000",ERROR))))))))</f>
        <v>$50000</v>
      </c>
      <c r="R35" s="7"/>
      <c r="S35" s="7"/>
      <c r="T35" s="12">
        <f>D20+AH27</f>
        <v>6693.55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9"/>
      <c r="AN35" s="9"/>
      <c r="AO35" s="21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61"/>
    </row>
    <row r="36" spans="1:55" ht="15.75" customHeight="1" thickBot="1" x14ac:dyDescent="0.3">
      <c r="A36" s="1"/>
      <c r="B36" s="23"/>
      <c r="C36" s="15"/>
      <c r="D36" s="10"/>
      <c r="E36" s="19"/>
      <c r="F36" s="19"/>
      <c r="G36" s="45" t="s">
        <v>60</v>
      </c>
      <c r="H36" s="46">
        <v>2.17</v>
      </c>
      <c r="I36" s="56"/>
      <c r="J36" s="7"/>
      <c r="K36" s="7" t="s">
        <v>61</v>
      </c>
      <c r="L36" s="7"/>
      <c r="M36" s="7"/>
      <c r="N36" s="7"/>
      <c r="O36" s="7">
        <v>1.2250165453342157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9"/>
      <c r="AN36" s="9"/>
      <c r="AO36" s="21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61"/>
    </row>
    <row r="37" spans="1:55" ht="19.5" customHeight="1" x14ac:dyDescent="0.25">
      <c r="A37" s="1"/>
      <c r="B37" s="23"/>
      <c r="C37" s="84" t="s">
        <v>62</v>
      </c>
      <c r="D37" s="85"/>
      <c r="E37" s="19"/>
      <c r="F37" s="19"/>
      <c r="G37" s="45" t="s">
        <v>63</v>
      </c>
      <c r="H37" s="46">
        <v>1.96</v>
      </c>
      <c r="I37" s="56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9"/>
      <c r="AN37" s="9"/>
      <c r="AO37" s="21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61"/>
    </row>
    <row r="38" spans="1:55" ht="15" customHeight="1" x14ac:dyDescent="0.25">
      <c r="A38" s="1"/>
      <c r="B38" s="23"/>
      <c r="C38" s="81" t="s">
        <v>64</v>
      </c>
      <c r="D38" s="118">
        <v>0</v>
      </c>
      <c r="E38" s="19"/>
      <c r="F38" s="19"/>
      <c r="G38" s="45" t="s">
        <v>65</v>
      </c>
      <c r="H38" s="46">
        <v>2.0699999999999998</v>
      </c>
      <c r="I38" s="56"/>
      <c r="J38" s="7"/>
      <c r="K38" s="7"/>
      <c r="L38" s="7"/>
      <c r="M38" s="7"/>
      <c r="N38" s="7"/>
      <c r="O38" s="7"/>
      <c r="P38" s="7"/>
      <c r="Q38" s="12">
        <f>260*D38</f>
        <v>0</v>
      </c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9"/>
      <c r="AN38" s="9"/>
      <c r="AO38" s="21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61"/>
    </row>
    <row r="39" spans="1:55" ht="15.75" customHeight="1" x14ac:dyDescent="0.25">
      <c r="A39" s="1"/>
      <c r="B39" s="23"/>
      <c r="C39" s="100"/>
      <c r="D39" s="119"/>
      <c r="E39" s="19"/>
      <c r="F39" s="19"/>
      <c r="G39" s="45" t="s">
        <v>66</v>
      </c>
      <c r="H39" s="46">
        <v>2.17</v>
      </c>
      <c r="I39" s="56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9"/>
      <c r="AN39" s="9"/>
      <c r="AO39" s="21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61"/>
    </row>
    <row r="40" spans="1:55" ht="15.75" customHeight="1" x14ac:dyDescent="0.25">
      <c r="A40" s="1"/>
      <c r="B40" s="23"/>
      <c r="C40" s="81" t="s">
        <v>67</v>
      </c>
      <c r="D40" s="83">
        <f>IF(AND(10&gt;$D$38,D38&gt;4),"$2432",Q38)</f>
        <v>0</v>
      </c>
      <c r="E40" s="19"/>
      <c r="F40" s="19"/>
      <c r="G40" s="45" t="s">
        <v>68</v>
      </c>
      <c r="H40" s="46">
        <v>2.2799999999999998</v>
      </c>
      <c r="I40" s="56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9"/>
      <c r="AN40" s="9"/>
      <c r="AO40" s="21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61"/>
    </row>
    <row r="41" spans="1:55" ht="20.25" customHeight="1" thickBot="1" x14ac:dyDescent="0.3">
      <c r="A41" s="1"/>
      <c r="B41" s="23"/>
      <c r="C41" s="101"/>
      <c r="D41" s="106"/>
      <c r="E41" s="19"/>
      <c r="F41" s="19"/>
      <c r="G41" s="45" t="s">
        <v>69</v>
      </c>
      <c r="H41" s="46">
        <v>2.5</v>
      </c>
      <c r="I41" s="56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9"/>
      <c r="AN41" s="9"/>
      <c r="AO41" s="21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61"/>
    </row>
    <row r="42" spans="1:55" ht="15" customHeight="1" thickBot="1" x14ac:dyDescent="0.3">
      <c r="A42" s="1"/>
      <c r="B42" s="23"/>
      <c r="C42" s="16"/>
      <c r="D42" s="13"/>
      <c r="E42" s="19"/>
      <c r="F42" s="19"/>
      <c r="G42" s="45" t="s">
        <v>70</v>
      </c>
      <c r="H42" s="46">
        <v>2.61</v>
      </c>
      <c r="I42" s="56"/>
      <c r="J42" s="7"/>
      <c r="K42" s="7" t="s">
        <v>71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9"/>
      <c r="AN42" s="9"/>
      <c r="AO42" s="21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61"/>
    </row>
    <row r="43" spans="1:55" ht="19.5" customHeight="1" x14ac:dyDescent="0.25">
      <c r="A43" s="1"/>
      <c r="B43" s="23"/>
      <c r="C43" s="102" t="s">
        <v>72</v>
      </c>
      <c r="D43" s="85"/>
      <c r="E43" s="19"/>
      <c r="F43" s="19"/>
      <c r="G43" s="45" t="s">
        <v>73</v>
      </c>
      <c r="H43" s="46">
        <v>2.83</v>
      </c>
      <c r="I43" s="56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9"/>
      <c r="AN43" s="9"/>
      <c r="AO43" s="21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61"/>
    </row>
    <row r="44" spans="1:55" ht="15" customHeight="1" x14ac:dyDescent="0.25">
      <c r="A44" s="1"/>
      <c r="B44" s="23"/>
      <c r="C44" s="92" t="s">
        <v>74</v>
      </c>
      <c r="D44" s="107">
        <v>0</v>
      </c>
      <c r="E44" s="19"/>
      <c r="F44" s="19"/>
      <c r="G44" s="45" t="s">
        <v>75</v>
      </c>
      <c r="H44" s="46">
        <v>2.93</v>
      </c>
      <c r="I44" s="56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9"/>
      <c r="AN44" s="9"/>
      <c r="AO44" s="21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61"/>
    </row>
    <row r="45" spans="1:55" ht="15" customHeight="1" x14ac:dyDescent="0.25">
      <c r="A45" s="1"/>
      <c r="B45" s="23"/>
      <c r="C45" s="82"/>
      <c r="D45" s="79"/>
      <c r="E45" s="19"/>
      <c r="F45" s="19"/>
      <c r="G45" s="45" t="s">
        <v>76</v>
      </c>
      <c r="H45" s="46">
        <v>3.04</v>
      </c>
      <c r="I45" s="56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9"/>
      <c r="AN45" s="9"/>
      <c r="AO45" s="21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61"/>
    </row>
    <row r="46" spans="1:55" ht="15" customHeight="1" x14ac:dyDescent="0.25">
      <c r="A46" s="1"/>
      <c r="B46" s="23"/>
      <c r="C46" s="103" t="s">
        <v>77</v>
      </c>
      <c r="D46" s="83">
        <f>D44*60036</f>
        <v>0</v>
      </c>
      <c r="E46" s="19"/>
      <c r="F46" s="19"/>
      <c r="G46" s="45" t="s">
        <v>78</v>
      </c>
      <c r="H46" s="46">
        <v>3.26</v>
      </c>
      <c r="I46" s="56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9"/>
      <c r="AN46" s="9"/>
      <c r="AO46" s="21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61"/>
    </row>
    <row r="47" spans="1:55" ht="15" customHeight="1" x14ac:dyDescent="0.25">
      <c r="A47" s="1"/>
      <c r="B47" s="23"/>
      <c r="C47" s="105"/>
      <c r="D47" s="79"/>
      <c r="E47" s="19"/>
      <c r="F47" s="19"/>
      <c r="G47" s="45" t="s">
        <v>79</v>
      </c>
      <c r="H47" s="46">
        <v>3.48</v>
      </c>
      <c r="I47" s="56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9"/>
      <c r="AN47" s="9"/>
      <c r="AO47" s="21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61"/>
    </row>
    <row r="48" spans="1:55" ht="15" customHeight="1" x14ac:dyDescent="0.25">
      <c r="A48" s="1"/>
      <c r="B48" s="23"/>
      <c r="C48" s="103" t="s">
        <v>80</v>
      </c>
      <c r="D48" s="83">
        <f>D44*63884.46</f>
        <v>0</v>
      </c>
      <c r="E48" s="19"/>
      <c r="F48" s="19"/>
      <c r="G48" s="45" t="s">
        <v>81</v>
      </c>
      <c r="H48" s="46">
        <v>3.7</v>
      </c>
      <c r="I48" s="5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9"/>
      <c r="AN48" s="9"/>
      <c r="AO48" s="21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61"/>
    </row>
    <row r="49" spans="1:55" ht="15" customHeight="1" thickBot="1" x14ac:dyDescent="0.3">
      <c r="A49" s="1"/>
      <c r="B49" s="23"/>
      <c r="C49" s="104"/>
      <c r="D49" s="106"/>
      <c r="E49" s="19"/>
      <c r="F49" s="19"/>
      <c r="G49" s="45" t="s">
        <v>82</v>
      </c>
      <c r="H49" s="46">
        <v>4.0199999999999996</v>
      </c>
      <c r="I49" s="56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9"/>
      <c r="AN49" s="9"/>
      <c r="AO49" s="21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61"/>
    </row>
    <row r="50" spans="1:55" ht="15" customHeight="1" thickBot="1" x14ac:dyDescent="0.3">
      <c r="A50" s="1"/>
      <c r="B50" s="23"/>
      <c r="C50" s="47"/>
      <c r="D50" s="48"/>
      <c r="E50" s="19"/>
      <c r="F50" s="19"/>
      <c r="G50" s="45" t="s">
        <v>83</v>
      </c>
      <c r="H50" s="46">
        <v>4.3499999999999996</v>
      </c>
      <c r="I50" s="56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9"/>
      <c r="AN50" s="9"/>
      <c r="AO50" s="21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61"/>
    </row>
    <row r="51" spans="1:55" ht="15.75" customHeight="1" x14ac:dyDescent="0.25">
      <c r="A51" s="1"/>
      <c r="B51" s="23"/>
      <c r="C51" s="102" t="s">
        <v>84</v>
      </c>
      <c r="D51" s="85"/>
      <c r="E51" s="19"/>
      <c r="F51" s="19"/>
      <c r="G51" s="45" t="s">
        <v>85</v>
      </c>
      <c r="H51" s="46">
        <v>4.6500000000000004</v>
      </c>
      <c r="I51" s="56"/>
      <c r="J51" s="7">
        <v>69957</v>
      </c>
      <c r="K51" s="7" t="s">
        <v>86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9"/>
      <c r="AN51" s="9"/>
      <c r="AO51" s="21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61"/>
    </row>
    <row r="52" spans="1:55" ht="19.5" customHeight="1" thickBot="1" x14ac:dyDescent="0.3">
      <c r="A52" s="1"/>
      <c r="B52" s="23"/>
      <c r="C52" s="81" t="s">
        <v>87</v>
      </c>
      <c r="D52" s="83">
        <f>D20*0.176</f>
        <v>0</v>
      </c>
      <c r="E52" s="19"/>
      <c r="F52" s="19"/>
      <c r="G52" s="7"/>
      <c r="H52" s="7"/>
      <c r="I52" s="53"/>
      <c r="J52" s="41">
        <v>90616.8</v>
      </c>
      <c r="K52" s="7" t="s">
        <v>88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9"/>
      <c r="AN52" s="9"/>
      <c r="AO52" s="21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61"/>
    </row>
    <row r="53" spans="1:55" ht="15.75" customHeight="1" x14ac:dyDescent="0.25">
      <c r="A53" s="1"/>
      <c r="B53" s="23"/>
      <c r="C53" s="82"/>
      <c r="D53" s="79"/>
      <c r="E53" s="19"/>
      <c r="F53" s="19"/>
      <c r="G53" s="65" t="s">
        <v>94</v>
      </c>
      <c r="H53" s="66"/>
      <c r="I53" s="67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7"/>
      <c r="AG53" s="7"/>
      <c r="AH53" s="7"/>
      <c r="AI53" s="7"/>
      <c r="AJ53" s="7"/>
      <c r="AK53" s="7"/>
      <c r="AL53" s="7"/>
      <c r="AM53" s="9"/>
      <c r="AN53" s="9"/>
      <c r="AO53" s="21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61"/>
    </row>
    <row r="54" spans="1:55" ht="15" customHeight="1" x14ac:dyDescent="0.25">
      <c r="A54" s="1"/>
      <c r="B54" s="23"/>
      <c r="C54" s="108" t="s">
        <v>89</v>
      </c>
      <c r="D54" s="83">
        <f>IF(D24=AK16,AL11,IF(D24=AK17,AL12,IF(D24=AK18,AL13,IF(D24=AK19,AL14))))</f>
        <v>1472.615412045343</v>
      </c>
      <c r="E54" s="19"/>
      <c r="F54" s="19"/>
      <c r="G54" s="68"/>
      <c r="H54" s="69"/>
      <c r="I54" s="70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7"/>
      <c r="AG54" s="7"/>
      <c r="AH54" s="7"/>
      <c r="AI54" s="7"/>
      <c r="AJ54" s="7"/>
      <c r="AK54" s="7"/>
      <c r="AL54" s="7"/>
      <c r="AM54" s="9"/>
      <c r="AN54" s="9"/>
      <c r="AO54" s="21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61"/>
    </row>
    <row r="55" spans="1:55" ht="19.5" customHeight="1" x14ac:dyDescent="0.25">
      <c r="A55" s="1"/>
      <c r="B55" s="23"/>
      <c r="C55" s="82"/>
      <c r="D55" s="79"/>
      <c r="E55" s="19"/>
      <c r="F55" s="19"/>
      <c r="G55" s="68"/>
      <c r="H55" s="69"/>
      <c r="I55" s="70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7"/>
      <c r="AG55" s="7"/>
      <c r="AH55" s="7"/>
      <c r="AI55" s="7"/>
      <c r="AJ55" s="7"/>
      <c r="AK55" s="7"/>
      <c r="AL55" s="7"/>
      <c r="AM55" s="9"/>
      <c r="AN55" s="9"/>
      <c r="AO55" s="21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61"/>
    </row>
    <row r="56" spans="1:55" ht="19.5" customHeight="1" x14ac:dyDescent="0.25">
      <c r="A56" s="1"/>
      <c r="B56" s="23"/>
      <c r="C56" s="108" t="s">
        <v>90</v>
      </c>
      <c r="D56" s="83">
        <f>6773.29*D44</f>
        <v>0</v>
      </c>
      <c r="E56" s="19"/>
      <c r="F56" s="19"/>
      <c r="G56" s="68"/>
      <c r="H56" s="69"/>
      <c r="I56" s="70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7"/>
      <c r="AG56" s="7"/>
      <c r="AH56" s="7"/>
      <c r="AI56" s="7"/>
      <c r="AJ56" s="7"/>
      <c r="AK56" s="7"/>
      <c r="AL56" s="7"/>
      <c r="AM56" s="9"/>
      <c r="AN56" s="9"/>
      <c r="AO56" s="21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61"/>
    </row>
    <row r="57" spans="1:55" ht="19.5" customHeight="1" thickBot="1" x14ac:dyDescent="0.3">
      <c r="A57" s="1"/>
      <c r="B57" s="23"/>
      <c r="C57" s="101"/>
      <c r="D57" s="106"/>
      <c r="E57" s="19"/>
      <c r="F57" s="19"/>
      <c r="G57" s="68"/>
      <c r="H57" s="69"/>
      <c r="I57" s="70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7"/>
      <c r="AG57" s="7"/>
      <c r="AH57" s="7"/>
      <c r="AI57" s="7"/>
      <c r="AJ57" s="7"/>
      <c r="AK57" s="7"/>
      <c r="AL57" s="7"/>
      <c r="AM57" s="9"/>
      <c r="AN57" s="9"/>
      <c r="AO57" s="21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61"/>
    </row>
    <row r="58" spans="1:55" ht="15.75" customHeight="1" thickBot="1" x14ac:dyDescent="0.3">
      <c r="A58" s="1"/>
      <c r="B58" s="23"/>
      <c r="C58" s="16"/>
      <c r="D58" s="13"/>
      <c r="E58" s="19"/>
      <c r="F58" s="19"/>
      <c r="G58" s="68"/>
      <c r="H58" s="69"/>
      <c r="I58" s="70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7"/>
      <c r="AG58" s="7"/>
      <c r="AH58" s="7"/>
      <c r="AI58" s="7"/>
      <c r="AJ58" s="7"/>
      <c r="AK58" s="7"/>
      <c r="AL58" s="7"/>
      <c r="AM58" s="9"/>
      <c r="AN58" s="9"/>
      <c r="AO58" s="21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61"/>
    </row>
    <row r="59" spans="1:55" ht="28.5" customHeight="1" x14ac:dyDescent="0.25">
      <c r="A59" s="1"/>
      <c r="B59" s="23"/>
      <c r="C59" s="110" t="s">
        <v>91</v>
      </c>
      <c r="D59" s="85"/>
      <c r="E59" s="30"/>
      <c r="F59" s="30"/>
      <c r="G59" s="68"/>
      <c r="H59" s="69"/>
      <c r="I59" s="70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7"/>
      <c r="AG59" s="7"/>
      <c r="AH59" s="7"/>
      <c r="AI59" s="7"/>
      <c r="AJ59" s="7"/>
      <c r="AK59" s="7"/>
      <c r="AL59" s="7"/>
      <c r="AM59" s="9"/>
      <c r="AN59" s="9"/>
      <c r="AO59" s="21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61"/>
    </row>
    <row r="60" spans="1:55" ht="39.75" customHeight="1" x14ac:dyDescent="0.25">
      <c r="A60" s="1"/>
      <c r="B60" s="23"/>
      <c r="C60" s="114" t="s">
        <v>92</v>
      </c>
      <c r="D60" s="115"/>
      <c r="E60" s="30"/>
      <c r="F60" s="30"/>
      <c r="G60" s="68"/>
      <c r="H60" s="69"/>
      <c r="I60" s="70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7"/>
      <c r="AG60" s="7"/>
      <c r="AH60" s="7"/>
      <c r="AI60" s="7"/>
      <c r="AJ60" s="7"/>
      <c r="AK60" s="7"/>
      <c r="AL60" s="7"/>
      <c r="AM60" s="9"/>
      <c r="AN60" s="9"/>
      <c r="AO60" s="21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61"/>
    </row>
    <row r="61" spans="1:55" ht="15.75" customHeight="1" x14ac:dyDescent="0.25">
      <c r="A61" s="1"/>
      <c r="B61" s="23"/>
      <c r="C61" s="92" t="s">
        <v>93</v>
      </c>
      <c r="D61" s="111">
        <v>0</v>
      </c>
      <c r="E61" s="30"/>
      <c r="F61" s="30"/>
      <c r="G61" s="68"/>
      <c r="H61" s="69"/>
      <c r="I61" s="70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7"/>
      <c r="AG61" s="7"/>
      <c r="AH61" s="7"/>
      <c r="AI61" s="7"/>
      <c r="AJ61" s="7"/>
      <c r="AK61" s="7"/>
      <c r="AL61" s="7"/>
      <c r="AM61" s="9"/>
      <c r="AN61" s="9"/>
      <c r="AO61" s="21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61"/>
    </row>
    <row r="62" spans="1:55" ht="26.25" customHeight="1" x14ac:dyDescent="0.25">
      <c r="A62" s="1"/>
      <c r="B62" s="23"/>
      <c r="C62" s="82"/>
      <c r="D62" s="112"/>
      <c r="E62" s="19"/>
      <c r="F62" s="19"/>
      <c r="G62" s="68"/>
      <c r="H62" s="69"/>
      <c r="I62" s="70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7"/>
      <c r="AG62" s="7"/>
      <c r="AH62" s="7"/>
      <c r="AI62" s="7"/>
      <c r="AJ62" s="7"/>
      <c r="AK62" s="7"/>
      <c r="AL62" s="7"/>
      <c r="AM62" s="9"/>
      <c r="AN62" s="9"/>
      <c r="AO62" s="21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61"/>
    </row>
    <row r="63" spans="1:55" ht="17.25" customHeight="1" x14ac:dyDescent="0.3">
      <c r="A63" s="1"/>
      <c r="B63" s="23"/>
      <c r="C63" s="109" t="s">
        <v>95</v>
      </c>
      <c r="D63" s="79"/>
      <c r="E63" s="19"/>
      <c r="F63" s="19"/>
      <c r="G63" s="68"/>
      <c r="H63" s="69"/>
      <c r="I63" s="70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7"/>
      <c r="AG63" s="7"/>
      <c r="AH63" s="7"/>
      <c r="AI63" s="7"/>
      <c r="AJ63" s="7"/>
      <c r="AK63" s="7"/>
      <c r="AL63" s="7"/>
      <c r="AM63" s="9"/>
      <c r="AN63" s="9"/>
      <c r="AO63" s="21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61"/>
    </row>
    <row r="64" spans="1:55" ht="18.75" customHeight="1" x14ac:dyDescent="0.25">
      <c r="A64" s="1"/>
      <c r="B64" s="23"/>
      <c r="C64" s="113" t="s">
        <v>30</v>
      </c>
      <c r="D64" s="83">
        <f>302845.33+39818.21*D61</f>
        <v>302845.33</v>
      </c>
      <c r="E64" s="19"/>
      <c r="F64" s="19"/>
      <c r="G64" s="68"/>
      <c r="H64" s="69"/>
      <c r="I64" s="70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7"/>
      <c r="AG64" s="7"/>
      <c r="AH64" s="7"/>
      <c r="AI64" s="7"/>
      <c r="AJ64" s="7"/>
      <c r="AK64" s="7"/>
      <c r="AL64" s="7"/>
      <c r="AM64" s="9"/>
      <c r="AN64" s="9"/>
      <c r="AO64" s="21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61"/>
    </row>
    <row r="65" spans="1:55" ht="27.75" customHeight="1" thickBot="1" x14ac:dyDescent="0.3">
      <c r="A65" s="1"/>
      <c r="B65" s="23"/>
      <c r="C65" s="101"/>
      <c r="D65" s="106"/>
      <c r="E65" s="19"/>
      <c r="F65" s="19"/>
      <c r="G65" s="71"/>
      <c r="H65" s="72"/>
      <c r="I65" s="73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7"/>
      <c r="AG65" s="7"/>
      <c r="AH65" s="7"/>
      <c r="AI65" s="7"/>
      <c r="AJ65" s="7"/>
      <c r="AK65" s="7"/>
      <c r="AL65" s="7"/>
      <c r="AM65" s="9"/>
      <c r="AN65" s="9"/>
      <c r="AO65" s="21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61"/>
    </row>
    <row r="66" spans="1:55" ht="15.75" customHeight="1" x14ac:dyDescent="0.25">
      <c r="A66" s="1"/>
      <c r="B66" s="23"/>
      <c r="C66" s="19"/>
      <c r="D66" s="19"/>
      <c r="E66" s="19"/>
      <c r="F66" s="19"/>
      <c r="G66" s="19"/>
      <c r="H66" s="19"/>
      <c r="I66" s="53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21"/>
      <c r="AN66" s="21"/>
      <c r="AO66" s="21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61"/>
    </row>
    <row r="67" spans="1:55" ht="15.75" customHeight="1" thickBot="1" x14ac:dyDescent="0.3">
      <c r="A67" s="1"/>
      <c r="B67" s="24"/>
      <c r="C67" s="25"/>
      <c r="D67" s="25"/>
      <c r="E67" s="25"/>
      <c r="F67" s="25"/>
      <c r="G67" s="25"/>
      <c r="H67" s="25"/>
      <c r="I67" s="57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6"/>
      <c r="AN67" s="26"/>
      <c r="AO67" s="26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62"/>
    </row>
    <row r="68" spans="1:55" ht="23.25" customHeight="1" x14ac:dyDescent="0.25">
      <c r="A68" s="1"/>
      <c r="B68" s="19"/>
      <c r="C68" s="19"/>
      <c r="D68" s="19"/>
      <c r="E68" s="19"/>
      <c r="F68" s="19"/>
      <c r="G68" s="19"/>
      <c r="H68" s="19"/>
      <c r="I68" s="53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21"/>
      <c r="AN68" s="21"/>
      <c r="AO68" s="21"/>
    </row>
    <row r="69" spans="1:55" ht="15" customHeight="1" x14ac:dyDescent="0.25">
      <c r="A69" s="1"/>
      <c r="B69" s="7"/>
      <c r="C69" s="7"/>
      <c r="D69" s="7"/>
      <c r="E69" s="7"/>
      <c r="F69" s="7"/>
      <c r="G69" s="7"/>
      <c r="H69" s="7"/>
      <c r="I69" s="7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</row>
    <row r="70" spans="1:55" ht="27.75" customHeight="1" x14ac:dyDescent="0.25">
      <c r="A70" s="1"/>
      <c r="B70" s="7"/>
      <c r="C70" s="7"/>
      <c r="D70" s="7"/>
      <c r="E70" s="7"/>
      <c r="F70" s="7"/>
      <c r="G70" s="7"/>
      <c r="H70" s="7"/>
      <c r="I70" s="7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</row>
    <row r="71" spans="1:55" ht="42.75" customHeight="1" x14ac:dyDescent="0.25">
      <c r="A71" s="1"/>
      <c r="B71" s="7"/>
      <c r="C71" s="7"/>
      <c r="D71" s="7"/>
      <c r="E71" s="7"/>
      <c r="F71" s="7"/>
      <c r="G71" s="7"/>
      <c r="H71" s="7"/>
      <c r="I71" s="7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</row>
    <row r="72" spans="1:55" ht="15.75" customHeight="1" x14ac:dyDescent="0.25">
      <c r="A72" s="1"/>
      <c r="B72" s="7"/>
      <c r="C72" s="7"/>
      <c r="D72" s="7"/>
      <c r="E72" s="7"/>
      <c r="F72" s="7"/>
      <c r="G72" s="7"/>
      <c r="H72" s="7"/>
      <c r="I72" s="7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</row>
    <row r="73" spans="1:55" ht="15.75" customHeight="1" x14ac:dyDescent="0.25">
      <c r="A73" s="1"/>
      <c r="B73" s="7"/>
      <c r="C73" s="7"/>
      <c r="D73" s="7"/>
      <c r="E73" s="7"/>
      <c r="F73" s="7"/>
      <c r="G73" s="7"/>
      <c r="H73" s="7"/>
      <c r="I73" s="7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</row>
    <row r="74" spans="1:55" ht="15" customHeight="1" x14ac:dyDescent="0.25">
      <c r="A74" s="1"/>
      <c r="B74" s="7"/>
      <c r="C74" s="42"/>
      <c r="D74" s="42"/>
      <c r="E74" s="7"/>
      <c r="F74" s="7"/>
      <c r="G74" s="7"/>
      <c r="H74" s="7"/>
      <c r="I74" s="7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</row>
    <row r="75" spans="1:55" ht="15" customHeight="1" x14ac:dyDescent="0.25">
      <c r="A75" s="1"/>
      <c r="B75" s="7"/>
      <c r="C75" s="7"/>
      <c r="D75" s="7"/>
      <c r="E75" s="7"/>
      <c r="F75" s="7"/>
      <c r="G75" s="7"/>
      <c r="H75" s="7"/>
      <c r="I75" s="7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</row>
    <row r="76" spans="1:55" ht="15" customHeight="1" x14ac:dyDescent="0.25">
      <c r="A76" s="1"/>
      <c r="B76" s="7"/>
      <c r="C76" s="7"/>
      <c r="D76" s="7"/>
      <c r="E76" s="7"/>
      <c r="F76" s="7"/>
      <c r="G76" s="7"/>
      <c r="H76" s="7"/>
      <c r="I76" s="7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</row>
    <row r="77" spans="1:55" ht="15" customHeight="1" x14ac:dyDescent="0.25">
      <c r="A77" s="1"/>
      <c r="B77" s="7"/>
      <c r="C77" s="7"/>
      <c r="D77" s="7"/>
      <c r="E77" s="7"/>
      <c r="F77" s="7"/>
      <c r="G77" s="7"/>
      <c r="H77" s="7"/>
      <c r="I77" s="7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</row>
    <row r="78" spans="1:55" ht="18.75" customHeight="1" x14ac:dyDescent="0.25">
      <c r="A78" s="1"/>
      <c r="B78" s="7"/>
      <c r="C78" s="7"/>
      <c r="D78" s="7"/>
      <c r="E78" s="7"/>
      <c r="F78" s="7"/>
      <c r="G78" s="7"/>
      <c r="H78" s="7"/>
      <c r="I78" s="7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</row>
    <row r="79" spans="1:55" ht="15.75" customHeight="1" x14ac:dyDescent="0.25">
      <c r="A79" s="1"/>
      <c r="B79" s="7"/>
      <c r="C79" s="7"/>
      <c r="D79" s="7"/>
      <c r="E79" s="7"/>
      <c r="F79" s="7"/>
      <c r="G79" s="7"/>
      <c r="H79" s="7"/>
      <c r="I79" s="7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</row>
    <row r="80" spans="1:55" ht="15.75" customHeight="1" x14ac:dyDescent="0.25">
      <c r="A80" s="1"/>
      <c r="B80" s="7"/>
      <c r="C80" s="7"/>
      <c r="D80" s="7"/>
      <c r="E80" s="7"/>
      <c r="F80" s="7"/>
      <c r="G80" s="7"/>
      <c r="H80" s="7"/>
      <c r="I80" s="7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spans="1:38" ht="15" customHeight="1" x14ac:dyDescent="0.25">
      <c r="A81" s="1"/>
      <c r="B81" s="7"/>
      <c r="C81" s="7"/>
      <c r="D81" s="7"/>
      <c r="E81" s="7"/>
      <c r="F81" s="7"/>
      <c r="G81" s="7"/>
      <c r="H81" s="7"/>
      <c r="I81" s="7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spans="1:38" ht="15" customHeight="1" x14ac:dyDescent="0.25">
      <c r="A82" s="1"/>
      <c r="B82" s="7"/>
      <c r="C82" s="7"/>
      <c r="D82" s="7"/>
      <c r="E82" s="7"/>
      <c r="F82" s="7"/>
      <c r="G82" s="7"/>
      <c r="H82" s="7"/>
      <c r="I82" s="7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38" ht="15" customHeight="1" x14ac:dyDescent="0.25">
      <c r="A83" s="1"/>
      <c r="B83" s="7"/>
      <c r="C83" s="7"/>
      <c r="D83" s="7"/>
      <c r="E83" s="7"/>
      <c r="F83" s="7"/>
      <c r="G83" s="7"/>
      <c r="H83" s="7"/>
      <c r="I83" s="7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38" ht="15" customHeight="1" x14ac:dyDescent="0.25">
      <c r="A84" s="1"/>
      <c r="B84" s="7"/>
      <c r="C84" s="7"/>
      <c r="D84" s="7"/>
      <c r="E84" s="7"/>
      <c r="F84" s="7"/>
      <c r="G84" s="7"/>
      <c r="H84" s="7"/>
      <c r="I84" s="7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spans="1:38" ht="15.75" customHeight="1" x14ac:dyDescent="0.25">
      <c r="A85" s="1"/>
      <c r="B85" s="7"/>
      <c r="C85" s="7"/>
      <c r="D85" s="7"/>
      <c r="E85" s="7"/>
      <c r="F85" s="7"/>
      <c r="G85" s="7"/>
      <c r="H85" s="7"/>
      <c r="I85" s="7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spans="1:38" ht="15.75" customHeight="1" x14ac:dyDescent="0.25">
      <c r="A86" s="1"/>
      <c r="B86" s="7"/>
      <c r="C86" s="7"/>
      <c r="D86" s="7"/>
      <c r="E86" s="7"/>
      <c r="F86" s="7"/>
      <c r="G86" s="7"/>
      <c r="H86" s="7"/>
      <c r="I86" s="7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38" ht="15.75" customHeight="1" x14ac:dyDescent="0.25">
      <c r="A87" s="1"/>
      <c r="B87" s="7"/>
      <c r="C87" s="7"/>
      <c r="D87" s="7"/>
      <c r="E87" s="7"/>
      <c r="F87" s="7"/>
      <c r="G87" s="7"/>
      <c r="H87" s="7"/>
      <c r="I87" s="7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38" ht="15.75" customHeight="1" x14ac:dyDescent="0.25">
      <c r="A88" s="1"/>
      <c r="B88" s="7"/>
      <c r="C88" s="7"/>
      <c r="D88" s="7"/>
      <c r="E88" s="7"/>
      <c r="F88" s="7"/>
      <c r="G88" s="7"/>
      <c r="H88" s="7"/>
      <c r="I88" s="7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38" ht="15.75" customHeight="1" x14ac:dyDescent="0.25">
      <c r="A89" s="1"/>
      <c r="B89" s="7"/>
      <c r="C89" s="7"/>
      <c r="D89" s="7"/>
      <c r="E89" s="7"/>
      <c r="F89" s="7"/>
      <c r="G89" s="7"/>
      <c r="H89" s="7"/>
      <c r="I89" s="7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38" ht="15.75" customHeight="1" x14ac:dyDescent="0.25">
      <c r="A90" s="1"/>
      <c r="B90" s="7"/>
      <c r="C90" s="7"/>
      <c r="D90" s="7"/>
      <c r="E90" s="7"/>
      <c r="F90" s="7"/>
      <c r="G90" s="7"/>
      <c r="H90" s="7"/>
      <c r="I90" s="7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38" ht="15.75" customHeight="1" x14ac:dyDescent="0.25">
      <c r="A91" s="1"/>
      <c r="B91" s="7"/>
      <c r="C91" s="7"/>
      <c r="D91" s="7"/>
      <c r="E91" s="7"/>
      <c r="F91" s="7"/>
      <c r="G91" s="7"/>
      <c r="H91" s="7"/>
      <c r="I91" s="7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spans="1:38" ht="15.75" customHeight="1" x14ac:dyDescent="0.25">
      <c r="A92" s="1"/>
      <c r="B92" s="7"/>
      <c r="C92" s="7"/>
      <c r="D92" s="7"/>
      <c r="E92" s="7"/>
      <c r="F92" s="7"/>
      <c r="G92" s="7"/>
      <c r="H92" s="7"/>
      <c r="I92" s="7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spans="1:38" ht="15.75" customHeight="1" x14ac:dyDescent="0.25">
      <c r="A93" s="1"/>
      <c r="B93" s="7"/>
      <c r="C93" s="7"/>
      <c r="D93" s="7"/>
      <c r="E93" s="7"/>
      <c r="F93" s="7"/>
      <c r="G93" s="7"/>
      <c r="H93" s="7"/>
      <c r="I93" s="7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spans="1:38" ht="15.75" customHeight="1" x14ac:dyDescent="0.25">
      <c r="A94" s="1"/>
      <c r="B94" s="7"/>
      <c r="C94" s="7"/>
      <c r="D94" s="7"/>
      <c r="E94" s="7"/>
      <c r="F94" s="7"/>
      <c r="G94" s="7"/>
      <c r="H94" s="7"/>
      <c r="I94" s="7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spans="1:38" ht="15.75" customHeight="1" x14ac:dyDescent="0.25">
      <c r="A95" s="1"/>
      <c r="B95" s="7"/>
      <c r="C95" s="7"/>
      <c r="D95" s="7"/>
      <c r="E95" s="7"/>
      <c r="F95" s="7"/>
      <c r="G95" s="7"/>
      <c r="H95" s="7"/>
      <c r="I95" s="7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spans="1:38" ht="15.75" customHeight="1" x14ac:dyDescent="0.25">
      <c r="A96" s="1"/>
      <c r="B96" s="7"/>
      <c r="C96" s="7"/>
      <c r="D96" s="7"/>
      <c r="E96" s="7"/>
      <c r="F96" s="7"/>
      <c r="G96" s="7"/>
      <c r="H96" s="7"/>
      <c r="I96" s="7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spans="1:38" ht="15.75" customHeight="1" x14ac:dyDescent="0.25">
      <c r="A97" s="1"/>
      <c r="B97" s="7"/>
      <c r="C97" s="7"/>
      <c r="D97" s="7"/>
      <c r="E97" s="7"/>
      <c r="F97" s="7"/>
      <c r="G97" s="7"/>
      <c r="H97" s="7"/>
      <c r="I97" s="7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spans="1:38" ht="15.75" customHeight="1" x14ac:dyDescent="0.25">
      <c r="A98" s="1"/>
      <c r="B98" s="7"/>
      <c r="C98" s="7"/>
      <c r="D98" s="7"/>
      <c r="E98" s="7"/>
      <c r="F98" s="7"/>
      <c r="G98" s="7"/>
      <c r="H98" s="7"/>
      <c r="I98" s="7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spans="1:38" ht="15.75" customHeight="1" x14ac:dyDescent="0.25">
      <c r="A99" s="1"/>
      <c r="B99" s="7"/>
      <c r="C99" s="7"/>
      <c r="D99" s="7"/>
      <c r="E99" s="7"/>
      <c r="F99" s="7"/>
      <c r="G99" s="7"/>
      <c r="H99" s="7"/>
      <c r="I99" s="7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spans="1:38" ht="15.75" customHeight="1" x14ac:dyDescent="0.25">
      <c r="A100" s="1"/>
      <c r="B100" s="7"/>
      <c r="C100" s="7"/>
      <c r="D100" s="7"/>
      <c r="E100" s="7"/>
      <c r="F100" s="7"/>
      <c r="G100" s="7"/>
      <c r="H100" s="7"/>
      <c r="I100" s="7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spans="1:38" ht="15.75" customHeight="1" x14ac:dyDescent="0.25">
      <c r="A101" s="1"/>
      <c r="B101" s="7"/>
      <c r="C101" s="7"/>
      <c r="D101" s="7"/>
      <c r="E101" s="7"/>
      <c r="F101" s="7"/>
      <c r="G101" s="7"/>
      <c r="H101" s="7"/>
      <c r="I101" s="7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spans="1:38" ht="15.75" customHeight="1" x14ac:dyDescent="0.25">
      <c r="A102" s="1"/>
      <c r="B102" s="7"/>
      <c r="C102" s="7"/>
      <c r="D102" s="7"/>
      <c r="E102" s="7"/>
      <c r="F102" s="7"/>
      <c r="G102" s="7"/>
      <c r="H102" s="7"/>
      <c r="I102" s="7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spans="1:38" ht="15.75" customHeight="1" x14ac:dyDescent="0.25">
      <c r="A103" s="1"/>
      <c r="B103" s="7"/>
      <c r="C103" s="7"/>
      <c r="D103" s="7"/>
      <c r="E103" s="7"/>
      <c r="F103" s="7"/>
      <c r="G103" s="7"/>
      <c r="H103" s="7"/>
      <c r="I103" s="7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1:38" ht="15.75" customHeight="1" x14ac:dyDescent="0.25">
      <c r="A104" s="1"/>
      <c r="B104" s="7"/>
      <c r="C104" s="7"/>
      <c r="D104" s="7"/>
      <c r="E104" s="7"/>
      <c r="F104" s="7"/>
      <c r="G104" s="7"/>
      <c r="H104" s="7"/>
      <c r="I104" s="7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spans="1:38" ht="15.75" customHeight="1" x14ac:dyDescent="0.25">
      <c r="A105" s="1"/>
      <c r="B105" s="7"/>
      <c r="C105" s="7"/>
      <c r="D105" s="7"/>
      <c r="E105" s="7"/>
      <c r="F105" s="7"/>
      <c r="G105" s="7"/>
      <c r="H105" s="7"/>
      <c r="I105" s="7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spans="1:38" ht="15.75" customHeight="1" x14ac:dyDescent="0.25">
      <c r="A106" s="1"/>
      <c r="B106" s="7"/>
      <c r="C106" s="7"/>
      <c r="D106" s="7"/>
      <c r="E106" s="7"/>
      <c r="F106" s="7"/>
      <c r="G106" s="7"/>
      <c r="H106" s="7"/>
      <c r="I106" s="7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38" ht="15.75" customHeight="1" x14ac:dyDescent="0.25">
      <c r="A107" s="1"/>
      <c r="B107" s="7"/>
      <c r="C107" s="7"/>
      <c r="D107" s="7"/>
      <c r="E107" s="7"/>
      <c r="F107" s="7"/>
      <c r="G107" s="7"/>
      <c r="H107" s="7"/>
      <c r="I107" s="7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spans="1:38" ht="15.75" customHeight="1" x14ac:dyDescent="0.25">
      <c r="A108" s="1"/>
      <c r="B108" s="1"/>
      <c r="C108" s="7"/>
      <c r="D108" s="7"/>
      <c r="E108" s="7"/>
      <c r="F108" s="7"/>
      <c r="G108" s="7"/>
      <c r="H108" s="7"/>
      <c r="I108" s="7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spans="1:38" ht="15.75" customHeight="1" x14ac:dyDescent="0.25">
      <c r="A109" s="1"/>
      <c r="B109" s="1"/>
      <c r="C109" s="7"/>
      <c r="D109" s="7"/>
      <c r="E109" s="7"/>
      <c r="F109" s="7"/>
      <c r="G109" s="7"/>
      <c r="H109" s="7"/>
      <c r="I109" s="7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1:38" ht="15.75" customHeight="1" x14ac:dyDescent="0.25">
      <c r="A110" s="1"/>
      <c r="B110" s="1"/>
      <c r="C110" s="7"/>
      <c r="D110" s="7"/>
      <c r="E110" s="7"/>
      <c r="F110" s="7"/>
      <c r="G110" s="7"/>
      <c r="H110" s="7"/>
      <c r="I110" s="7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1:38" ht="15.75" customHeight="1" x14ac:dyDescent="0.25">
      <c r="A111" s="1"/>
      <c r="B111" s="1"/>
      <c r="C111" s="7"/>
      <c r="D111" s="7"/>
      <c r="E111" s="7"/>
      <c r="F111" s="7"/>
      <c r="G111" s="7"/>
      <c r="H111" s="7"/>
      <c r="I111" s="7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1:38" ht="15.75" customHeight="1" x14ac:dyDescent="0.25">
      <c r="A112" s="1"/>
      <c r="B112" s="1"/>
      <c r="C112" s="7"/>
      <c r="D112" s="7"/>
      <c r="E112" s="7"/>
      <c r="F112" s="7"/>
      <c r="G112" s="7"/>
      <c r="H112" s="7"/>
      <c r="I112" s="7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1:38" ht="15.75" customHeight="1" x14ac:dyDescent="0.25">
      <c r="A113" s="1"/>
      <c r="B113" s="1"/>
      <c r="C113" s="7"/>
      <c r="D113" s="7"/>
      <c r="E113" s="7"/>
      <c r="F113" s="7"/>
      <c r="G113" s="7"/>
      <c r="H113" s="7"/>
      <c r="I113" s="7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1:38" ht="15.75" customHeight="1" x14ac:dyDescent="0.25">
      <c r="A114" s="1"/>
      <c r="B114" s="1"/>
      <c r="C114" s="7"/>
      <c r="D114" s="7"/>
      <c r="E114" s="7"/>
      <c r="F114" s="7"/>
      <c r="G114" s="7"/>
      <c r="H114" s="7"/>
      <c r="I114" s="7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1:38" ht="15.75" customHeight="1" x14ac:dyDescent="0.25">
      <c r="A115" s="1"/>
      <c r="B115" s="1"/>
      <c r="C115" s="7"/>
      <c r="D115" s="7"/>
      <c r="E115" s="7"/>
      <c r="F115" s="7"/>
      <c r="G115" s="7"/>
      <c r="H115" s="7"/>
      <c r="I115" s="7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1:38" ht="15.75" customHeight="1" x14ac:dyDescent="0.25">
      <c r="A116" s="1"/>
      <c r="B116" s="1"/>
      <c r="C116" s="7"/>
      <c r="D116" s="7"/>
      <c r="E116" s="7"/>
      <c r="F116" s="7"/>
      <c r="G116" s="7"/>
      <c r="H116" s="7"/>
      <c r="I116" s="7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1:38" ht="15.75" customHeight="1" x14ac:dyDescent="0.25">
      <c r="A117" s="1"/>
      <c r="B117" s="1"/>
      <c r="C117" s="7"/>
      <c r="D117" s="7"/>
      <c r="E117" s="7"/>
      <c r="F117" s="7"/>
      <c r="G117" s="7"/>
      <c r="H117" s="7"/>
      <c r="I117" s="7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1:38" ht="15.75" customHeight="1" x14ac:dyDescent="0.25">
      <c r="A118" s="1"/>
      <c r="B118" s="1"/>
      <c r="C118" s="7"/>
      <c r="D118" s="7"/>
      <c r="E118" s="7"/>
      <c r="F118" s="7"/>
      <c r="G118" s="7"/>
      <c r="H118" s="7"/>
      <c r="I118" s="7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1:38" ht="15.75" customHeight="1" x14ac:dyDescent="0.25">
      <c r="A119" s="1"/>
      <c r="B119" s="1"/>
      <c r="C119" s="7"/>
      <c r="D119" s="7"/>
      <c r="E119" s="7"/>
      <c r="F119" s="7"/>
      <c r="G119" s="7"/>
      <c r="H119" s="7"/>
      <c r="I119" s="7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1:38" ht="15.75" customHeight="1" x14ac:dyDescent="0.25">
      <c r="A120" s="1"/>
      <c r="B120" s="1"/>
      <c r="C120" s="7"/>
      <c r="D120" s="7"/>
      <c r="E120" s="7"/>
      <c r="F120" s="7"/>
      <c r="G120" s="7"/>
      <c r="H120" s="7"/>
      <c r="I120" s="7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spans="1:38" ht="15.75" customHeight="1" x14ac:dyDescent="0.25">
      <c r="A121" s="1"/>
      <c r="B121" s="1"/>
      <c r="C121" s="7"/>
      <c r="D121" s="7"/>
      <c r="E121" s="7"/>
      <c r="F121" s="7"/>
      <c r="G121" s="7"/>
      <c r="H121" s="7"/>
      <c r="I121" s="7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spans="1:38" ht="15.75" customHeight="1" x14ac:dyDescent="0.25">
      <c r="A122" s="1"/>
      <c r="B122" s="1"/>
      <c r="C122" s="7"/>
      <c r="D122" s="7"/>
      <c r="E122" s="7"/>
      <c r="F122" s="7"/>
      <c r="G122" s="7"/>
      <c r="H122" s="7"/>
      <c r="I122" s="7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spans="1:38" ht="15.75" customHeight="1" x14ac:dyDescent="0.25">
      <c r="A123" s="1"/>
      <c r="B123" s="1"/>
      <c r="C123" s="7"/>
      <c r="D123" s="7"/>
      <c r="E123" s="7"/>
      <c r="F123" s="7"/>
      <c r="G123" s="7"/>
      <c r="H123" s="7"/>
      <c r="I123" s="7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spans="1:38" ht="15.75" customHeight="1" x14ac:dyDescent="0.25">
      <c r="A124" s="1"/>
      <c r="B124" s="1"/>
      <c r="C124" s="7"/>
      <c r="D124" s="7"/>
      <c r="E124" s="7"/>
      <c r="F124" s="7"/>
      <c r="G124" s="7"/>
      <c r="H124" s="7"/>
      <c r="I124" s="7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spans="1:38" ht="15.75" customHeight="1" x14ac:dyDescent="0.25">
      <c r="A125" s="1"/>
      <c r="B125" s="1"/>
      <c r="C125" s="7"/>
      <c r="D125" s="7"/>
      <c r="E125" s="7"/>
      <c r="F125" s="7"/>
      <c r="G125" s="7"/>
      <c r="H125" s="7"/>
      <c r="I125" s="7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spans="1:38" ht="15.75" customHeight="1" x14ac:dyDescent="0.25">
      <c r="A126" s="1"/>
      <c r="B126" s="1"/>
      <c r="C126" s="7"/>
      <c r="D126" s="7"/>
      <c r="E126" s="7"/>
      <c r="F126" s="7"/>
      <c r="G126" s="7"/>
      <c r="H126" s="7"/>
      <c r="I126" s="7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spans="1:38" ht="15.75" customHeight="1" x14ac:dyDescent="0.25">
      <c r="A127" s="1"/>
      <c r="B127" s="1"/>
      <c r="C127" s="7"/>
      <c r="D127" s="7"/>
      <c r="E127" s="7"/>
      <c r="F127" s="7"/>
      <c r="G127" s="7"/>
      <c r="H127" s="7"/>
      <c r="I127" s="7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spans="1:38" ht="15.75" customHeight="1" x14ac:dyDescent="0.25">
      <c r="A128" s="1"/>
      <c r="B128" s="1"/>
      <c r="C128" s="7"/>
      <c r="D128" s="7"/>
      <c r="E128" s="7"/>
      <c r="F128" s="7"/>
      <c r="G128" s="7"/>
      <c r="H128" s="7"/>
      <c r="I128" s="7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spans="1:38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  <row r="130" spans="1:38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3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</row>
    <row r="131" spans="1:38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3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</row>
    <row r="132" spans="1:38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3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</row>
    <row r="133" spans="1:38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3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</row>
    <row r="134" spans="1:38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3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</row>
    <row r="135" spans="1:38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3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</row>
    <row r="136" spans="1:38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3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</row>
    <row r="137" spans="1:38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3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</row>
    <row r="138" spans="1:38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3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</row>
    <row r="139" spans="1:38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</row>
    <row r="140" spans="1:38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3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</row>
    <row r="141" spans="1:38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3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</row>
    <row r="142" spans="1:38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3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</row>
    <row r="143" spans="1:38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3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</row>
    <row r="144" spans="1:38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3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</row>
    <row r="145" spans="1:38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3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</row>
    <row r="146" spans="1:38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</row>
    <row r="147" spans="1:38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3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</row>
    <row r="148" spans="1:38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3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</row>
    <row r="149" spans="1:38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</row>
    <row r="150" spans="1:38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3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</row>
    <row r="151" spans="1:38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3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</row>
    <row r="152" spans="1:38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</row>
    <row r="153" spans="1:38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</row>
    <row r="154" spans="1:38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</row>
    <row r="155" spans="1:38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</row>
    <row r="156" spans="1:38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</row>
    <row r="157" spans="1:38" ht="15.75" customHeight="1" x14ac:dyDescent="0.25">
      <c r="A157" s="1"/>
      <c r="B157" s="1"/>
      <c r="C157" s="2"/>
      <c r="D157" s="1"/>
      <c r="E157" s="1"/>
      <c r="F157" s="1"/>
      <c r="G157" s="1"/>
      <c r="H157" s="1"/>
      <c r="I157" s="3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</row>
  </sheetData>
  <mergeCells count="56">
    <mergeCell ref="C64:C65"/>
    <mergeCell ref="D64:D65"/>
    <mergeCell ref="C60:D60"/>
    <mergeCell ref="D52:D53"/>
    <mergeCell ref="C52:C53"/>
    <mergeCell ref="D56:D57"/>
    <mergeCell ref="C54:C55"/>
    <mergeCell ref="D54:D55"/>
    <mergeCell ref="C61:C62"/>
    <mergeCell ref="C56:C57"/>
    <mergeCell ref="C63:D63"/>
    <mergeCell ref="C59:D59"/>
    <mergeCell ref="D61:D62"/>
    <mergeCell ref="C38:C39"/>
    <mergeCell ref="C34:C35"/>
    <mergeCell ref="C51:D51"/>
    <mergeCell ref="C48:C49"/>
    <mergeCell ref="C46:C47"/>
    <mergeCell ref="C44:C45"/>
    <mergeCell ref="D48:D49"/>
    <mergeCell ref="D46:D47"/>
    <mergeCell ref="D38:D39"/>
    <mergeCell ref="C43:D43"/>
    <mergeCell ref="C40:C41"/>
    <mergeCell ref="D40:D41"/>
    <mergeCell ref="D44:D45"/>
    <mergeCell ref="D34:D35"/>
    <mergeCell ref="T20:V20"/>
    <mergeCell ref="W20:Y20"/>
    <mergeCell ref="Z20:AB20"/>
    <mergeCell ref="P11:R12"/>
    <mergeCell ref="C15:D17"/>
    <mergeCell ref="G15:H15"/>
    <mergeCell ref="C18:C19"/>
    <mergeCell ref="D18:D19"/>
    <mergeCell ref="D20:D21"/>
    <mergeCell ref="C20:C21"/>
    <mergeCell ref="D11:D12"/>
    <mergeCell ref="C11:C12"/>
    <mergeCell ref="F11:H12"/>
    <mergeCell ref="C5:I5"/>
    <mergeCell ref="C6:I6"/>
    <mergeCell ref="G53:I65"/>
    <mergeCell ref="J11:J12"/>
    <mergeCell ref="I11:I12"/>
    <mergeCell ref="D22:D23"/>
    <mergeCell ref="D30:D31"/>
    <mergeCell ref="C30:C31"/>
    <mergeCell ref="C32:C33"/>
    <mergeCell ref="D32:D33"/>
    <mergeCell ref="C29:D29"/>
    <mergeCell ref="C22:C23"/>
    <mergeCell ref="C24:C25"/>
    <mergeCell ref="D24:D25"/>
    <mergeCell ref="C8:H8"/>
    <mergeCell ref="C37:D37"/>
  </mergeCells>
  <hyperlinks>
    <hyperlink ref="C5" r:id="rId1" xr:uid="{00000000-0004-0000-0000-000000000000}"/>
  </hyperlinks>
  <pageMargins left="0.7" right="0.7" top="0.75" bottom="0.75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Pepe</cp:lastModifiedBy>
  <dcterms:created xsi:type="dcterms:W3CDTF">2016-09-20T02:52:27Z</dcterms:created>
  <dcterms:modified xsi:type="dcterms:W3CDTF">2023-06-01T14:51:40Z</dcterms:modified>
</cp:coreProperties>
</file>